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3-2015" sheetId="14" r:id="rId1"/>
  </sheets>
  <calcPr calcId="171027"/>
</workbook>
</file>

<file path=xl/calcChain.xml><?xml version="1.0" encoding="utf-8"?>
<calcChain xmlns="http://schemas.openxmlformats.org/spreadsheetml/2006/main">
  <c r="M58" i="14" l="1"/>
  <c r="G58" i="14"/>
  <c r="M56" i="14"/>
  <c r="G56" i="14"/>
  <c r="M52" i="14"/>
  <c r="G52" i="14"/>
  <c r="M50" i="14"/>
  <c r="H50" i="14"/>
  <c r="G50" i="14"/>
  <c r="E50" i="14"/>
  <c r="M48" i="14"/>
  <c r="G48" i="14"/>
  <c r="M46" i="14"/>
  <c r="G46" i="14"/>
  <c r="E46" i="14"/>
  <c r="M44" i="14"/>
  <c r="G44" i="14"/>
  <c r="M42" i="14"/>
  <c r="G42" i="14"/>
  <c r="M40" i="14"/>
  <c r="H40" i="14"/>
  <c r="G40" i="14"/>
  <c r="G38" i="14"/>
  <c r="M32" i="14"/>
  <c r="G32" i="14"/>
  <c r="G36" i="14"/>
  <c r="G34" i="14"/>
  <c r="M30" i="14"/>
  <c r="G30" i="14"/>
  <c r="E30" i="14"/>
  <c r="M28" i="14"/>
  <c r="G28" i="14"/>
  <c r="M26" i="14"/>
  <c r="G26" i="14"/>
  <c r="M24" i="14"/>
  <c r="G24" i="14"/>
  <c r="M22" i="14"/>
  <c r="P22" i="14" s="1"/>
  <c r="G22" i="14"/>
  <c r="H22" i="14"/>
  <c r="M20" i="14"/>
  <c r="G20" i="14"/>
  <c r="M18" i="14"/>
  <c r="G18" i="14"/>
  <c r="M16" i="14"/>
  <c r="G16" i="14"/>
  <c r="M14" i="14"/>
  <c r="H14" i="14"/>
  <c r="G14" i="14"/>
  <c r="M12" i="14"/>
  <c r="G12" i="14"/>
  <c r="M10" i="14"/>
  <c r="G10" i="14"/>
  <c r="M8" i="14"/>
  <c r="P8" i="14" s="1"/>
  <c r="G8" i="14"/>
  <c r="J8" i="14" s="1"/>
  <c r="M6" i="14"/>
  <c r="G6" i="14"/>
  <c r="C6" i="14"/>
  <c r="J22" i="14" l="1"/>
  <c r="Q22" i="14" s="1"/>
  <c r="Q8" i="14"/>
  <c r="P58" i="14" l="1"/>
  <c r="J58" i="14"/>
  <c r="P56" i="14"/>
  <c r="J56" i="14"/>
  <c r="P54" i="14"/>
  <c r="J54" i="14"/>
  <c r="P52" i="14"/>
  <c r="J52" i="14"/>
  <c r="P50" i="14"/>
  <c r="J50" i="14"/>
  <c r="P48" i="14"/>
  <c r="J48" i="14"/>
  <c r="P46" i="14"/>
  <c r="J46" i="14"/>
  <c r="P44" i="14"/>
  <c r="J44" i="14"/>
  <c r="P42" i="14"/>
  <c r="J42" i="14"/>
  <c r="P40" i="14"/>
  <c r="J40" i="14"/>
  <c r="P38" i="14"/>
  <c r="J38" i="14"/>
  <c r="P36" i="14"/>
  <c r="J36" i="14"/>
  <c r="P34" i="14"/>
  <c r="J34" i="14"/>
  <c r="P32" i="14"/>
  <c r="J32" i="14"/>
  <c r="P30" i="14"/>
  <c r="J30" i="14"/>
  <c r="P28" i="14"/>
  <c r="J28" i="14"/>
  <c r="P26" i="14"/>
  <c r="J26" i="14"/>
  <c r="P24" i="14"/>
  <c r="J24" i="14"/>
  <c r="P20" i="14"/>
  <c r="J20" i="14"/>
  <c r="P18" i="14"/>
  <c r="J18" i="14"/>
  <c r="P16" i="14"/>
  <c r="J16" i="14"/>
  <c r="P14" i="14"/>
  <c r="J14" i="14"/>
  <c r="P12" i="14"/>
  <c r="J12" i="14"/>
  <c r="P10" i="14"/>
  <c r="J10" i="14"/>
  <c r="P6" i="14"/>
  <c r="J6" i="14"/>
  <c r="Q24" i="14" l="1"/>
  <c r="Q32" i="14"/>
  <c r="Q36" i="14"/>
  <c r="Q52" i="14"/>
  <c r="Q56" i="14"/>
  <c r="Q58" i="14"/>
  <c r="Q6" i="14"/>
  <c r="Q50" i="14"/>
  <c r="Q44" i="14"/>
  <c r="Q40" i="14"/>
  <c r="Q42" i="14"/>
  <c r="Q48" i="14"/>
  <c r="Q46" i="14"/>
  <c r="Q54" i="14"/>
  <c r="Q34" i="14"/>
  <c r="Q38" i="14"/>
  <c r="Q30" i="14"/>
  <c r="Q28" i="14"/>
  <c r="Q26" i="14"/>
  <c r="Q20" i="14"/>
  <c r="Q18" i="14"/>
  <c r="Q16" i="14"/>
  <c r="Q14" i="14"/>
  <c r="Q12" i="14"/>
  <c r="Q10" i="14"/>
</calcChain>
</file>

<file path=xl/sharedStrings.xml><?xml version="1.0" encoding="utf-8"?>
<sst xmlns="http://schemas.openxmlformats.org/spreadsheetml/2006/main" count="73" uniqueCount="66">
  <si>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</si>
  <si>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</si>
  <si>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</si>
  <si>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</si>
  <si>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</si>
  <si>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</si>
  <si>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</si>
  <si>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</si>
  <si>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</si>
  <si>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</si>
  <si>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</si>
  <si>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</si>
  <si>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</si>
  <si>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</si>
  <si>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</si>
  <si>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</si>
  <si>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</si>
  <si>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</si>
  <si>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</si>
  <si>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</si>
  <si>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</si>
  <si>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</si>
  <si>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</si>
  <si>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</si>
  <si>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</si>
  <si>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</si>
  <si>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</si>
  <si>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</si>
  <si>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</si>
  <si>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</si>
  <si>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</si>
  <si>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</si>
  <si>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</si>
  <si>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</si>
  <si>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</si>
  <si>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</si>
  <si>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</si>
  <si>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</si>
  <si>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</si>
  <si>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</si>
  <si>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</si>
  <si>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</si>
  <si>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</si>
  <si>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</si>
  <si>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</si>
  <si>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</si>
  <si>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</si>
  <si>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</si>
  <si>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</si>
  <si>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</si>
  <si>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</si>
  <si>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</si>
  <si>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</si>
  <si>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</si>
  <si>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</si>
  <si>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</si>
  <si>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</si>
  <si>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</si>
  <si>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</si>
  <si>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</si>
  <si>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</si>
  <si>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</si>
  <si>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</si>
  <si>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03</t>
  </si>
  <si>
    <t xml:space="preserve">Alberto Jorge Santiago Cabral </t>
  </si>
  <si>
    <t>Déa Alves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</si>
</sst>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H20" sqref="H20:H21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5790.87+1620.69</f>
        <v>7411.5599999999995</v>
      </c>
      <c r="D6" s="13">
        <v>7.12</v>
      </c>
      <c r="E6" s="13">
        <v>37</v>
      </c>
      <c r="F6" s="13">
        <v>810.72</v>
      </c>
      <c r="G6" s="13">
        <f>704+76</f>
        <v>780</v>
      </c>
      <c r="H6" s="13">
        <v>0</v>
      </c>
      <c r="I6" s="13">
        <v>0</v>
      </c>
      <c r="J6" s="17">
        <f>SUM(C6:I6)</f>
        <v>9046.4</v>
      </c>
      <c r="K6" s="13">
        <v>513.01</v>
      </c>
      <c r="L6" s="13">
        <v>1256.6099999999999</v>
      </c>
      <c r="M6" s="13">
        <f>2316.35+1+193.03</f>
        <v>2510.38</v>
      </c>
      <c r="N6" s="13">
        <v>0</v>
      </c>
      <c r="O6" s="13">
        <v>0</v>
      </c>
      <c r="P6" s="13">
        <f>SUM(K6:O6)</f>
        <v>4280</v>
      </c>
      <c r="Q6" s="15">
        <f>J6-P6</f>
        <v>4766.3999999999996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13700</v>
      </c>
      <c r="D8" s="13">
        <v>0</v>
      </c>
      <c r="E8" s="13">
        <v>0</v>
      </c>
      <c r="F8" s="13">
        <v>0</v>
      </c>
      <c r="G8" s="13">
        <f>1408+228</f>
        <v>1636</v>
      </c>
      <c r="H8" s="13">
        <v>0</v>
      </c>
      <c r="I8" s="13">
        <v>2750</v>
      </c>
      <c r="J8" s="17">
        <f>SUM(C8:I8)</f>
        <v>18086</v>
      </c>
      <c r="K8" s="13">
        <v>513.01</v>
      </c>
      <c r="L8" s="13">
        <v>2800.27</v>
      </c>
      <c r="M8" s="13">
        <f>109+704</f>
        <v>813</v>
      </c>
      <c r="N8" s="13">
        <v>0</v>
      </c>
      <c r="O8" s="13">
        <v>2750</v>
      </c>
      <c r="P8" s="13">
        <f>SUM(K8:O8)</f>
        <v>6876.28</v>
      </c>
      <c r="Q8" s="15">
        <f>J8-P8</f>
        <v>11209.720000000001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3550.5</v>
      </c>
      <c r="D10" s="13">
        <v>0</v>
      </c>
      <c r="E10" s="13">
        <v>0</v>
      </c>
      <c r="F10" s="13">
        <v>177.53</v>
      </c>
      <c r="G10" s="13">
        <f>704+171</f>
        <v>875</v>
      </c>
      <c r="H10" s="13">
        <v>0</v>
      </c>
      <c r="I10" s="13">
        <v>0</v>
      </c>
      <c r="J10" s="17">
        <f>SUM(C10:I10)</f>
        <v>4603.0300000000007</v>
      </c>
      <c r="K10" s="13">
        <v>407.41</v>
      </c>
      <c r="L10" s="13">
        <v>105.51</v>
      </c>
      <c r="M10" s="13">
        <f>1420.2+1+118.35+44.11</f>
        <v>1583.6599999999999</v>
      </c>
      <c r="N10" s="13">
        <v>24.26</v>
      </c>
      <c r="O10" s="13">
        <v>0</v>
      </c>
      <c r="P10" s="13">
        <f>SUM(K10:O10)</f>
        <v>2120.84</v>
      </c>
      <c r="Q10" s="15">
        <f>J10-P10</f>
        <v>2482.1900000000005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2527.84</v>
      </c>
      <c r="D12" s="13">
        <v>0</v>
      </c>
      <c r="E12" s="13">
        <v>0</v>
      </c>
      <c r="F12" s="13">
        <v>353.9</v>
      </c>
      <c r="G12" s="13">
        <f>704+250</f>
        <v>954</v>
      </c>
      <c r="H12" s="13">
        <v>550</v>
      </c>
      <c r="I12" s="13">
        <v>0</v>
      </c>
      <c r="J12" s="17">
        <f>SUM(C12:I12)</f>
        <v>4385.74</v>
      </c>
      <c r="K12" s="13">
        <v>372.44</v>
      </c>
      <c r="L12" s="13">
        <v>90.02</v>
      </c>
      <c r="M12" s="13">
        <f>1011.14+1+84.26</f>
        <v>1096.4000000000001</v>
      </c>
      <c r="N12" s="13">
        <v>45.92</v>
      </c>
      <c r="O12" s="13">
        <v>0</v>
      </c>
      <c r="P12" s="13">
        <f>SUM(K12:O12)</f>
        <v>1604.7800000000002</v>
      </c>
      <c r="Q12" s="15">
        <f>J12-P12</f>
        <v>2780.9599999999996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2527.84</v>
      </c>
      <c r="D14" s="13">
        <v>0</v>
      </c>
      <c r="E14" s="13">
        <v>0</v>
      </c>
      <c r="F14" s="13">
        <v>151.66999999999999</v>
      </c>
      <c r="G14" s="13">
        <f>704+200</f>
        <v>904</v>
      </c>
      <c r="H14" s="13">
        <f>500+550</f>
        <v>1050</v>
      </c>
      <c r="I14" s="13">
        <v>0</v>
      </c>
      <c r="J14" s="17">
        <f>SUM(C14:I14)</f>
        <v>4633.51</v>
      </c>
      <c r="K14" s="13">
        <v>399.63</v>
      </c>
      <c r="L14" s="13">
        <v>69.11</v>
      </c>
      <c r="M14" s="13">
        <f>1011.14+1+84.26+43</f>
        <v>1139.4000000000001</v>
      </c>
      <c r="N14" s="13">
        <v>96.48</v>
      </c>
      <c r="O14" s="13">
        <v>0</v>
      </c>
      <c r="P14" s="13">
        <f>SUM(K14:O14)</f>
        <v>1704.6200000000001</v>
      </c>
      <c r="Q14" s="15">
        <f>J14-P14</f>
        <v>2928.8900000000003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3728.14</v>
      </c>
      <c r="D16" s="13">
        <v>0</v>
      </c>
      <c r="E16" s="13">
        <v>0</v>
      </c>
      <c r="F16" s="13">
        <v>74.56</v>
      </c>
      <c r="G16" s="13">
        <f>704+80</f>
        <v>784</v>
      </c>
      <c r="H16" s="13">
        <v>0</v>
      </c>
      <c r="I16" s="13">
        <v>0</v>
      </c>
      <c r="J16" s="17">
        <f>SUM(C16:I16)</f>
        <v>4586.7</v>
      </c>
      <c r="K16" s="13">
        <v>418.3</v>
      </c>
      <c r="L16" s="13">
        <v>172.63</v>
      </c>
      <c r="M16" s="13">
        <f>1+124.27</f>
        <v>125.27</v>
      </c>
      <c r="N16" s="13">
        <v>0</v>
      </c>
      <c r="O16" s="13">
        <v>0</v>
      </c>
      <c r="P16" s="13">
        <f>SUM(K16:O16)</f>
        <v>716.2</v>
      </c>
      <c r="Q16" s="15">
        <f>J16-P16</f>
        <v>3870.5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1383.94</v>
      </c>
      <c r="D18" s="13">
        <v>0</v>
      </c>
      <c r="E18" s="13">
        <v>0</v>
      </c>
      <c r="F18" s="13">
        <v>27.68</v>
      </c>
      <c r="G18" s="13">
        <f>704+120</f>
        <v>824</v>
      </c>
      <c r="H18" s="13">
        <v>165</v>
      </c>
      <c r="I18" s="13">
        <v>0</v>
      </c>
      <c r="J18" s="17">
        <f>SUM(C18:I18)</f>
        <v>2400.62</v>
      </c>
      <c r="K18" s="13">
        <v>207.5</v>
      </c>
      <c r="L18" s="13">
        <v>0</v>
      </c>
      <c r="M18" s="13">
        <f>1+46.13+12</f>
        <v>59.13</v>
      </c>
      <c r="N18" s="13">
        <v>18.510000000000002</v>
      </c>
      <c r="O18" s="13">
        <v>0</v>
      </c>
      <c r="P18" s="13">
        <f>SUM(K18:O18)</f>
        <v>285.14</v>
      </c>
      <c r="Q18" s="15">
        <f>J18-P18</f>
        <v>2115.48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3728.04</v>
      </c>
      <c r="D20" s="13">
        <v>15.16</v>
      </c>
      <c r="E20" s="13">
        <v>78.849999999999994</v>
      </c>
      <c r="F20" s="13">
        <v>745.61</v>
      </c>
      <c r="G20" s="13">
        <f>704+232</f>
        <v>936</v>
      </c>
      <c r="H20" s="13">
        <v>200</v>
      </c>
      <c r="I20" s="13">
        <v>0</v>
      </c>
      <c r="J20" s="17">
        <f>SUM(C20:I20)</f>
        <v>5703.66</v>
      </c>
      <c r="K20" s="13">
        <v>509.41</v>
      </c>
      <c r="L20" s="13">
        <v>203.09</v>
      </c>
      <c r="M20" s="13">
        <f>1491.22+1+124.27</f>
        <v>1616.49</v>
      </c>
      <c r="N20" s="13">
        <v>136.69</v>
      </c>
      <c r="O20" s="13">
        <v>0</v>
      </c>
      <c r="P20" s="13">
        <f>SUM(K20:O20)</f>
        <v>2465.6799999999998</v>
      </c>
      <c r="Q20" s="15">
        <f>J20-P20</f>
        <v>3237.98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65</v>
      </c>
      <c r="B22" s="3"/>
      <c r="C22" s="13">
        <v>2075.91</v>
      </c>
      <c r="D22" s="13">
        <v>0</v>
      </c>
      <c r="E22" s="13">
        <v>0</v>
      </c>
      <c r="F22" s="13">
        <v>103.8</v>
      </c>
      <c r="G22" s="13">
        <f>704+220.4</f>
        <v>924.4</v>
      </c>
      <c r="H22" s="13">
        <f>165+550</f>
        <v>715</v>
      </c>
      <c r="I22" s="13">
        <v>0</v>
      </c>
      <c r="J22" s="17">
        <f>SUM(C22:I22)</f>
        <v>3819.11</v>
      </c>
      <c r="K22" s="13">
        <v>313.38</v>
      </c>
      <c r="L22" s="13">
        <v>42.6</v>
      </c>
      <c r="M22" s="13">
        <f>830.36+1+69.2</f>
        <v>900.56000000000006</v>
      </c>
      <c r="N22" s="13">
        <v>45.84</v>
      </c>
      <c r="O22" s="13">
        <v>0</v>
      </c>
      <c r="P22" s="13">
        <f>SUM(K22:O22)</f>
        <v>1302.3799999999999</v>
      </c>
      <c r="Q22" s="15">
        <f>J22-P22</f>
        <v>2516.7300000000005</v>
      </c>
      <c r="R22" s="9"/>
    </row>
    <row r="23" spans="1:18" ht="15.75" thickBot="1" x14ac:dyDescent="0.3">
      <c r="A23" s="7" t="s">
        <v>21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24</v>
      </c>
      <c r="B24" s="3"/>
      <c r="C24" s="13">
        <v>2755.34</v>
      </c>
      <c r="D24" s="13">
        <v>2.5</v>
      </c>
      <c r="E24" s="13">
        <v>13</v>
      </c>
      <c r="F24" s="13">
        <v>55.11</v>
      </c>
      <c r="G24" s="13">
        <f>704+120</f>
        <v>824</v>
      </c>
      <c r="H24" s="13">
        <v>200</v>
      </c>
      <c r="I24" s="13">
        <v>0</v>
      </c>
      <c r="J24" s="17">
        <f>SUM(C24:I24)</f>
        <v>3849.9500000000003</v>
      </c>
      <c r="K24" s="13">
        <v>332.5</v>
      </c>
      <c r="L24" s="13">
        <v>40.729999999999997</v>
      </c>
      <c r="M24" s="13">
        <f>1102.14+1+91.84</f>
        <v>1194.98</v>
      </c>
      <c r="N24" s="13">
        <v>3.21</v>
      </c>
      <c r="O24" s="13">
        <v>0</v>
      </c>
      <c r="P24" s="13">
        <f>SUM(K24:O24)</f>
        <v>1571.42</v>
      </c>
      <c r="Q24" s="15">
        <f>J24-P24</f>
        <v>2278.5300000000002</v>
      </c>
      <c r="R24" s="9"/>
    </row>
    <row r="25" spans="1:18" ht="15.75" thickBot="1" x14ac:dyDescent="0.3">
      <c r="A25" s="7" t="s">
        <v>25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26</v>
      </c>
      <c r="B26" s="3"/>
      <c r="C26" s="13">
        <v>2244</v>
      </c>
      <c r="D26" s="13">
        <v>0</v>
      </c>
      <c r="E26" s="13">
        <v>0</v>
      </c>
      <c r="F26" s="13">
        <v>0</v>
      </c>
      <c r="G26" s="13">
        <f>704+210</f>
        <v>914</v>
      </c>
      <c r="H26" s="13">
        <v>385</v>
      </c>
      <c r="I26" s="13">
        <v>2750</v>
      </c>
      <c r="J26" s="17">
        <f>SUM(C26:I26)</f>
        <v>6293</v>
      </c>
      <c r="K26" s="13">
        <v>513.01</v>
      </c>
      <c r="L26" s="13">
        <v>24.62</v>
      </c>
      <c r="M26" s="13">
        <f>500+1+10</f>
        <v>511</v>
      </c>
      <c r="N26" s="13">
        <v>0</v>
      </c>
      <c r="O26" s="13">
        <v>2750</v>
      </c>
      <c r="P26" s="13">
        <f>SUM(K26:O26)</f>
        <v>3798.63</v>
      </c>
      <c r="Q26" s="15">
        <f>J26-P26</f>
        <v>2494.37</v>
      </c>
      <c r="R26" s="9"/>
    </row>
    <row r="27" spans="1:18" ht="15.75" thickBot="1" x14ac:dyDescent="0.3">
      <c r="A27" s="7" t="s">
        <v>42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27</v>
      </c>
      <c r="B28" s="3"/>
      <c r="C28" s="13">
        <v>1591.53</v>
      </c>
      <c r="D28" s="13">
        <v>0</v>
      </c>
      <c r="E28" s="13">
        <v>0</v>
      </c>
      <c r="F28" s="13">
        <v>31.83</v>
      </c>
      <c r="G28" s="13">
        <f>704+80</f>
        <v>784</v>
      </c>
      <c r="H28" s="13">
        <v>0</v>
      </c>
      <c r="I28" s="13">
        <v>0</v>
      </c>
      <c r="J28" s="17">
        <f>SUM(C28:I28)</f>
        <v>2407.3599999999997</v>
      </c>
      <c r="K28" s="13">
        <v>143.86000000000001</v>
      </c>
      <c r="L28" s="13">
        <v>0</v>
      </c>
      <c r="M28" s="13">
        <f>1+53.05+17.07</f>
        <v>71.12</v>
      </c>
      <c r="N28" s="13">
        <v>24.91</v>
      </c>
      <c r="O28" s="13">
        <v>0</v>
      </c>
      <c r="P28" s="13">
        <f>SUM(K28:O28)</f>
        <v>239.89000000000001</v>
      </c>
      <c r="Q28" s="15">
        <f>J28-P28</f>
        <v>2167.4699999999998</v>
      </c>
      <c r="R28" s="9"/>
    </row>
    <row r="29" spans="1:18" ht="15.75" thickBot="1" x14ac:dyDescent="0.3">
      <c r="A29" s="7" t="s">
        <v>21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28</v>
      </c>
      <c r="B30" s="3"/>
      <c r="C30" s="13">
        <v>5141.2700000000004</v>
      </c>
      <c r="D30" s="13">
        <v>82.09</v>
      </c>
      <c r="E30" s="13">
        <f>402.97+23.88</f>
        <v>426.85</v>
      </c>
      <c r="F30" s="13">
        <v>822.6</v>
      </c>
      <c r="G30" s="13">
        <f>704+126</f>
        <v>830</v>
      </c>
      <c r="H30" s="13">
        <v>1200</v>
      </c>
      <c r="I30" s="13">
        <v>1750</v>
      </c>
      <c r="J30" s="17">
        <f>SUM(C30:I30)</f>
        <v>10252.810000000001</v>
      </c>
      <c r="K30" s="13">
        <v>513.01</v>
      </c>
      <c r="L30" s="13">
        <v>1142.8</v>
      </c>
      <c r="M30" s="13">
        <f>1+171.38+21.76</f>
        <v>194.14</v>
      </c>
      <c r="N30" s="13">
        <v>0</v>
      </c>
      <c r="O30" s="13">
        <v>1750</v>
      </c>
      <c r="P30" s="13">
        <f>SUM(K30:O30)</f>
        <v>3599.95</v>
      </c>
      <c r="Q30" s="15">
        <f>J30-P30</f>
        <v>6652.8600000000015</v>
      </c>
      <c r="R30" s="9"/>
    </row>
    <row r="31" spans="1:18" ht="15.75" thickBot="1" x14ac:dyDescent="0.3">
      <c r="A31" s="7" t="s">
        <v>29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32</v>
      </c>
      <c r="B32" s="3"/>
      <c r="C32" s="13">
        <v>3590.4</v>
      </c>
      <c r="D32" s="13">
        <v>0</v>
      </c>
      <c r="E32" s="13">
        <v>0</v>
      </c>
      <c r="F32" s="13">
        <v>0</v>
      </c>
      <c r="G32" s="13">
        <f>704+114</f>
        <v>818</v>
      </c>
      <c r="H32" s="13">
        <v>0</v>
      </c>
      <c r="I32" s="13">
        <v>0</v>
      </c>
      <c r="J32" s="17">
        <f>SUM(C32:I32)</f>
        <v>4408.3999999999996</v>
      </c>
      <c r="K32" s="13">
        <v>394.94</v>
      </c>
      <c r="L32" s="13">
        <v>117.33</v>
      </c>
      <c r="M32" s="13">
        <f>1436.16+1</f>
        <v>1437.16</v>
      </c>
      <c r="N32" s="13">
        <v>0</v>
      </c>
      <c r="O32" s="13">
        <v>0</v>
      </c>
      <c r="P32" s="13">
        <f>SUM(K32:O32)</f>
        <v>1949.43</v>
      </c>
      <c r="Q32" s="15">
        <f>J32-P32</f>
        <v>2458.9699999999993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30</v>
      </c>
      <c r="B34" s="3"/>
      <c r="C34" s="13">
        <v>4488</v>
      </c>
      <c r="D34" s="13">
        <v>0</v>
      </c>
      <c r="E34" s="13">
        <v>0</v>
      </c>
      <c r="F34" s="13">
        <v>0</v>
      </c>
      <c r="G34" s="13">
        <f>704+120</f>
        <v>824</v>
      </c>
      <c r="H34" s="13">
        <v>0</v>
      </c>
      <c r="I34" s="13">
        <v>1750</v>
      </c>
      <c r="J34" s="17">
        <f>SUM(C34:I34)</f>
        <v>7062</v>
      </c>
      <c r="K34" s="13">
        <v>493.68</v>
      </c>
      <c r="L34" s="13">
        <v>255.33</v>
      </c>
      <c r="M34" s="13">
        <v>1</v>
      </c>
      <c r="N34" s="13">
        <v>0</v>
      </c>
      <c r="O34" s="13">
        <v>1750</v>
      </c>
      <c r="P34" s="13">
        <f>SUM(K34:O34)</f>
        <v>2500.0100000000002</v>
      </c>
      <c r="Q34" s="15">
        <f>J34-P34</f>
        <v>4561.99</v>
      </c>
      <c r="R34" s="9"/>
    </row>
    <row r="35" spans="1:18" ht="15.75" thickBot="1" x14ac:dyDescent="0.3">
      <c r="A35" s="7" t="s">
        <v>31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4500</v>
      </c>
      <c r="D36" s="13">
        <v>0</v>
      </c>
      <c r="E36" s="13">
        <v>0</v>
      </c>
      <c r="F36" s="13">
        <v>0</v>
      </c>
      <c r="G36" s="13">
        <f>352+60</f>
        <v>412</v>
      </c>
      <c r="H36" s="13">
        <v>0</v>
      </c>
      <c r="I36" s="13">
        <v>0</v>
      </c>
      <c r="J36" s="17">
        <f>SUM(C36:I36)</f>
        <v>4912</v>
      </c>
      <c r="K36" s="13">
        <v>495</v>
      </c>
      <c r="L36" s="13">
        <v>217.3</v>
      </c>
      <c r="M36" s="13">
        <v>1</v>
      </c>
      <c r="N36" s="13">
        <v>0</v>
      </c>
      <c r="O36" s="13">
        <v>0</v>
      </c>
      <c r="P36" s="13">
        <f>SUM(K36:O36)</f>
        <v>713.3</v>
      </c>
      <c r="Q36" s="15">
        <f>J36-P36</f>
        <v>4198.7</v>
      </c>
      <c r="R36" s="9"/>
    </row>
    <row r="37" spans="1:18" ht="15.75" thickBot="1" x14ac:dyDescent="0.3">
      <c r="A37" s="7" t="s">
        <v>60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33</v>
      </c>
      <c r="B38" s="3"/>
      <c r="C38" s="13">
        <v>3702.6</v>
      </c>
      <c r="D38" s="13">
        <v>0</v>
      </c>
      <c r="E38" s="13">
        <v>0</v>
      </c>
      <c r="F38" s="13">
        <v>0</v>
      </c>
      <c r="G38" s="13">
        <f>352+24</f>
        <v>376</v>
      </c>
      <c r="H38" s="13">
        <v>0</v>
      </c>
      <c r="I38" s="13">
        <v>4500</v>
      </c>
      <c r="J38" s="17">
        <f>SUM(C38:I38)</f>
        <v>8578.6</v>
      </c>
      <c r="K38" s="13"/>
      <c r="L38" s="13">
        <v>230.13</v>
      </c>
      <c r="M38" s="13">
        <v>1</v>
      </c>
      <c r="N38" s="13">
        <v>0</v>
      </c>
      <c r="O38" s="13">
        <v>4500</v>
      </c>
      <c r="P38" s="13">
        <f>SUM(K38:O38)</f>
        <v>4731.13</v>
      </c>
      <c r="Q38" s="15">
        <f>J38-P38</f>
        <v>3847.4700000000003</v>
      </c>
      <c r="R38" s="9"/>
    </row>
    <row r="39" spans="1:18" ht="15.75" thickBot="1" x14ac:dyDescent="0.3">
      <c r="A39" s="7" t="s">
        <v>34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58</v>
      </c>
      <c r="B40" s="3"/>
      <c r="C40" s="13">
        <v>1799.12</v>
      </c>
      <c r="D40" s="13">
        <v>0</v>
      </c>
      <c r="E40" s="13">
        <v>0</v>
      </c>
      <c r="F40" s="13">
        <v>17.989999999999998</v>
      </c>
      <c r="G40" s="13">
        <f>704+114</f>
        <v>818</v>
      </c>
      <c r="H40" s="13">
        <f>866.67+216.67</f>
        <v>1083.3399999999999</v>
      </c>
      <c r="I40" s="13">
        <v>0</v>
      </c>
      <c r="J40" s="17">
        <f>SUM(C40:I40)</f>
        <v>3718.45</v>
      </c>
      <c r="K40" s="13">
        <v>310.24</v>
      </c>
      <c r="L40" s="13">
        <v>54.18</v>
      </c>
      <c r="M40" s="13">
        <f>1+59.97</f>
        <v>60.97</v>
      </c>
      <c r="N40" s="13">
        <v>80.099999999999994</v>
      </c>
      <c r="O40" s="13">
        <v>0</v>
      </c>
      <c r="P40" s="13">
        <f>SUM(K40:O40)</f>
        <v>505.49</v>
      </c>
      <c r="Q40" s="15">
        <f>J40-P40</f>
        <v>3212.96</v>
      </c>
      <c r="R40" s="9"/>
    </row>
    <row r="41" spans="1:18" ht="15.75" thickBot="1" x14ac:dyDescent="0.3">
      <c r="A41" s="7" t="s">
        <v>42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35</v>
      </c>
      <c r="B42" s="3"/>
      <c r="C42" s="13">
        <v>691.97</v>
      </c>
      <c r="D42" s="13">
        <v>0</v>
      </c>
      <c r="E42" s="13">
        <v>0</v>
      </c>
      <c r="F42" s="13">
        <v>13.84</v>
      </c>
      <c r="G42" s="13">
        <f>704+120</f>
        <v>824</v>
      </c>
      <c r="H42" s="13">
        <v>200</v>
      </c>
      <c r="I42" s="13">
        <v>0</v>
      </c>
      <c r="J42" s="17">
        <f>SUM(C42:I42)</f>
        <v>1729.81</v>
      </c>
      <c r="K42" s="13">
        <v>140.46</v>
      </c>
      <c r="L42" s="13">
        <v>0</v>
      </c>
      <c r="M42" s="13">
        <f>1+23.07</f>
        <v>24.07</v>
      </c>
      <c r="N42" s="13">
        <v>2.42</v>
      </c>
      <c r="O42" s="13">
        <v>0</v>
      </c>
      <c r="P42" s="13">
        <f>SUM(K42:O42)</f>
        <v>166.95</v>
      </c>
      <c r="Q42" s="15">
        <f>J42-P42</f>
        <v>1562.86</v>
      </c>
      <c r="R42" s="9"/>
    </row>
    <row r="43" spans="1:18" ht="15.75" thickBot="1" x14ac:dyDescent="0.3">
      <c r="A43" s="7" t="s">
        <v>36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37</v>
      </c>
      <c r="B44" s="3"/>
      <c r="C44" s="13">
        <v>3899.71</v>
      </c>
      <c r="D44" s="13">
        <v>0</v>
      </c>
      <c r="E44" s="13">
        <v>0</v>
      </c>
      <c r="F44" s="13">
        <v>77.989999999999995</v>
      </c>
      <c r="G44" s="13">
        <f>704+78</f>
        <v>782</v>
      </c>
      <c r="H44" s="13">
        <v>400</v>
      </c>
      <c r="I44" s="13">
        <v>1750</v>
      </c>
      <c r="J44" s="17">
        <f>SUM(C44:I44)</f>
        <v>6909.7</v>
      </c>
      <c r="K44" s="13">
        <v>481.55</v>
      </c>
      <c r="L44" s="13">
        <v>273.67</v>
      </c>
      <c r="M44" s="13">
        <f>1+129.99</f>
        <v>130.99</v>
      </c>
      <c r="N44" s="13">
        <v>0</v>
      </c>
      <c r="O44" s="13">
        <v>1750</v>
      </c>
      <c r="P44" s="13">
        <f>SUM(K44:O44)</f>
        <v>2636.21</v>
      </c>
      <c r="Q44" s="15">
        <f>J44-P44</f>
        <v>4273.49</v>
      </c>
      <c r="R44" s="9"/>
    </row>
    <row r="45" spans="1:18" ht="15.75" thickBot="1" x14ac:dyDescent="0.3">
      <c r="A45" s="7" t="s">
        <v>38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39</v>
      </c>
      <c r="B46" s="3"/>
      <c r="C46" s="13">
        <v>3033.91</v>
      </c>
      <c r="D46" s="13">
        <v>130.55000000000001</v>
      </c>
      <c r="E46" s="13">
        <f>413.94+264.92</f>
        <v>678.86</v>
      </c>
      <c r="F46" s="13">
        <v>60.68</v>
      </c>
      <c r="G46" s="13">
        <f>704+120</f>
        <v>824</v>
      </c>
      <c r="H46" s="13">
        <v>2000</v>
      </c>
      <c r="I46" s="13">
        <v>1750</v>
      </c>
      <c r="J46" s="17">
        <f>SUM(C46:I46)</f>
        <v>8478</v>
      </c>
      <c r="K46" s="13">
        <v>513.01</v>
      </c>
      <c r="L46" s="13">
        <v>644.76</v>
      </c>
      <c r="M46" s="13">
        <f>1+101.13</f>
        <v>102.13</v>
      </c>
      <c r="N46" s="13">
        <v>42.22</v>
      </c>
      <c r="O46" s="13">
        <v>1750</v>
      </c>
      <c r="P46" s="13">
        <f>SUM(K46:O46)</f>
        <v>3052.12</v>
      </c>
      <c r="Q46" s="15">
        <f>J46-P46</f>
        <v>5425.88</v>
      </c>
      <c r="R46" s="9"/>
    </row>
    <row r="47" spans="1:18" ht="15.75" thickBot="1" x14ac:dyDescent="0.3">
      <c r="A47" s="7" t="s">
        <v>40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41</v>
      </c>
      <c r="B48" s="3"/>
      <c r="C48" s="13">
        <v>3334.8</v>
      </c>
      <c r="D48" s="13">
        <v>0</v>
      </c>
      <c r="E48" s="13">
        <v>0</v>
      </c>
      <c r="F48" s="13">
        <v>266.77999999999997</v>
      </c>
      <c r="G48" s="13">
        <f>704+114</f>
        <v>818</v>
      </c>
      <c r="H48" s="13">
        <v>0</v>
      </c>
      <c r="I48" s="13">
        <v>2750</v>
      </c>
      <c r="J48" s="17">
        <f>SUM(C48:I48)</f>
        <v>7169.58</v>
      </c>
      <c r="K48" s="13">
        <v>513.01</v>
      </c>
      <c r="L48" s="13">
        <v>128.26</v>
      </c>
      <c r="M48" s="13">
        <f>1+111.16+23.88</f>
        <v>136.04</v>
      </c>
      <c r="N48" s="13">
        <v>0</v>
      </c>
      <c r="O48" s="13">
        <v>2750</v>
      </c>
      <c r="P48" s="13">
        <f>SUM(K48:O48)</f>
        <v>3527.31</v>
      </c>
      <c r="Q48" s="15">
        <f>J48-P48</f>
        <v>3642.27</v>
      </c>
      <c r="R48" s="9"/>
    </row>
    <row r="49" spans="1:18" ht="15.75" thickBot="1" x14ac:dyDescent="0.3">
      <c r="A49" s="7" t="s">
        <v>61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43</v>
      </c>
      <c r="B50" s="3"/>
      <c r="C50" s="13">
        <v>1514.7</v>
      </c>
      <c r="D50" s="13">
        <v>20.46</v>
      </c>
      <c r="E50" s="13">
        <f>63.83+42.55</f>
        <v>106.38</v>
      </c>
      <c r="F50" s="13">
        <v>15.15</v>
      </c>
      <c r="G50" s="13">
        <f>704+120</f>
        <v>824</v>
      </c>
      <c r="H50" s="13">
        <f>385+250</f>
        <v>635</v>
      </c>
      <c r="I50" s="13">
        <v>0</v>
      </c>
      <c r="J50" s="17">
        <f>SUM(C50:I50)</f>
        <v>3115.69</v>
      </c>
      <c r="K50" s="13">
        <v>206.25</v>
      </c>
      <c r="L50" s="13">
        <v>22.33</v>
      </c>
      <c r="M50" s="13">
        <f>1+50.49</f>
        <v>51.49</v>
      </c>
      <c r="N50" s="13">
        <v>0</v>
      </c>
      <c r="O50" s="13">
        <v>0</v>
      </c>
      <c r="P50" s="13">
        <f>SUM(K50:O50)</f>
        <v>280.07</v>
      </c>
      <c r="Q50" s="15">
        <f>J50-P50</f>
        <v>2835.62</v>
      </c>
      <c r="R50" s="9"/>
    </row>
    <row r="51" spans="1:18" ht="15.75" thickBot="1" x14ac:dyDescent="0.3">
      <c r="A51" s="7" t="s">
        <v>44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45</v>
      </c>
      <c r="B52" s="3"/>
      <c r="C52" s="13">
        <v>6500</v>
      </c>
      <c r="D52" s="13">
        <v>0</v>
      </c>
      <c r="E52" s="13">
        <v>0</v>
      </c>
      <c r="F52" s="13">
        <v>0</v>
      </c>
      <c r="G52" s="13">
        <f>704+114</f>
        <v>818</v>
      </c>
      <c r="H52" s="13">
        <v>400</v>
      </c>
      <c r="I52" s="13">
        <v>1750</v>
      </c>
      <c r="J52" s="17">
        <f>SUM(C52:I52)</f>
        <v>9468</v>
      </c>
      <c r="K52" s="13">
        <v>513.01</v>
      </c>
      <c r="L52" s="13">
        <v>930.27</v>
      </c>
      <c r="M52" s="13">
        <f>500+1</f>
        <v>501</v>
      </c>
      <c r="N52" s="13">
        <v>0</v>
      </c>
      <c r="O52" s="13">
        <v>1750</v>
      </c>
      <c r="P52" s="13">
        <f>SUM(K52:O52)</f>
        <v>3694.2799999999997</v>
      </c>
      <c r="Q52" s="15">
        <f>J52-P52</f>
        <v>5773.72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46</v>
      </c>
      <c r="B54" s="3"/>
      <c r="C54" s="13">
        <v>0</v>
      </c>
      <c r="D54" s="13">
        <v>0</v>
      </c>
      <c r="E54" s="13">
        <v>0</v>
      </c>
      <c r="F54" s="13">
        <v>0</v>
      </c>
      <c r="G54" s="13">
        <v>448</v>
      </c>
      <c r="H54" s="13">
        <v>0</v>
      </c>
      <c r="I54" s="13">
        <v>0</v>
      </c>
      <c r="J54" s="17">
        <f>SUM(C54:I54)</f>
        <v>448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>SUM(K54:O54)</f>
        <v>0</v>
      </c>
      <c r="Q54" s="15">
        <f>J54-P54</f>
        <v>448</v>
      </c>
      <c r="R54" s="9"/>
    </row>
    <row r="55" spans="1:18" ht="15.75" thickBot="1" x14ac:dyDescent="0.3">
      <c r="A55" s="7" t="s">
        <v>47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48</v>
      </c>
      <c r="B56" s="3"/>
      <c r="C56" s="13">
        <v>5141.2700000000004</v>
      </c>
      <c r="D56" s="13">
        <v>0</v>
      </c>
      <c r="E56" s="13">
        <v>0</v>
      </c>
      <c r="F56" s="13">
        <v>976.84</v>
      </c>
      <c r="G56" s="13">
        <f>704+190</f>
        <v>894</v>
      </c>
      <c r="H56" s="13">
        <v>200</v>
      </c>
      <c r="I56" s="13">
        <v>0</v>
      </c>
      <c r="J56" s="17">
        <f>SUM(C56:I56)</f>
        <v>7212.1100000000006</v>
      </c>
      <c r="K56" s="13">
        <v>513.01</v>
      </c>
      <c r="L56" s="13">
        <v>671.41</v>
      </c>
      <c r="M56" s="13">
        <f>2056.51+1+171.38</f>
        <v>2228.8900000000003</v>
      </c>
      <c r="N56" s="13">
        <v>0</v>
      </c>
      <c r="O56" s="13">
        <v>0</v>
      </c>
      <c r="P56" s="13">
        <f>SUM(K56:O56)</f>
        <v>3413.3100000000004</v>
      </c>
      <c r="Q56" s="15">
        <f>J56-P56</f>
        <v>3798.8</v>
      </c>
      <c r="R56" s="9"/>
    </row>
    <row r="57" spans="1:18" ht="15.75" thickBot="1" x14ac:dyDescent="0.3">
      <c r="A57" s="7" t="s">
        <v>49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50</v>
      </c>
      <c r="B58" s="3"/>
      <c r="C58" s="13">
        <v>1211.76</v>
      </c>
      <c r="D58" s="13">
        <v>0</v>
      </c>
      <c r="E58" s="13">
        <v>0</v>
      </c>
      <c r="F58" s="13">
        <v>24.24</v>
      </c>
      <c r="G58" s="13">
        <f>704+250</f>
        <v>954</v>
      </c>
      <c r="H58" s="13">
        <v>0</v>
      </c>
      <c r="I58" s="13">
        <v>0</v>
      </c>
      <c r="J58" s="17">
        <f>SUM(C58:I58)</f>
        <v>2190</v>
      </c>
      <c r="K58" s="13">
        <v>95.7</v>
      </c>
      <c r="L58" s="13">
        <v>0</v>
      </c>
      <c r="M58" s="13">
        <f>605.88+1+40.39+16</f>
        <v>663.27</v>
      </c>
      <c r="N58" s="13">
        <v>39.76</v>
      </c>
      <c r="O58" s="13">
        <v>0</v>
      </c>
      <c r="P58" s="13">
        <f>SUM(K58:O58)</f>
        <v>798.73</v>
      </c>
      <c r="Q58" s="13">
        <f>J58-P58</f>
        <v>1391.27</v>
      </c>
    </row>
    <row r="59" spans="1:18" ht="15.75" thickBot="1" x14ac:dyDescent="0.3">
      <c r="A59" s="7" t="s">
        <v>47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8:K9"/>
    <mergeCell ref="L8:L9"/>
    <mergeCell ref="M8:M9"/>
    <mergeCell ref="N8:N9"/>
    <mergeCell ref="O8:O9"/>
    <mergeCell ref="P8:P9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2016-08-23T19:46:52Z</dcterms:modified>
</cp:coreProperties>
</file>