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6\Folha de Pagamento 2016\"/>
    </mc:Choice>
  </mc:AlternateContent>
  <bookViews>
    <workbookView xWindow="0" yWindow="0" windowWidth="24000" windowHeight="9510"/>
  </bookViews>
  <sheets>
    <sheet name="01-2016" sheetId="10" r:id="rId1"/>
  </sheets>
  <definedNames>
    <definedName name="_xlnm.Print_Area" localSheetId="0">'01-2016'!$A$1:$R$57</definedName>
  </definedNames>
  <calcPr calcId="171027"/>
</workbook>
</file>

<file path=xl/calcChain.xml><?xml version="1.0" encoding="utf-8"?>
<calcChain xmlns="http://schemas.openxmlformats.org/spreadsheetml/2006/main">
  <c r="M52" i="10" l="1"/>
  <c r="M50" i="10"/>
  <c r="M48" i="10"/>
  <c r="M38" i="10"/>
  <c r="M32" i="10"/>
  <c r="M20" i="10"/>
  <c r="M18" i="10"/>
  <c r="M16" i="10"/>
  <c r="M56" i="10" l="1"/>
  <c r="G54" i="10"/>
  <c r="P56" i="10"/>
  <c r="J56" i="10"/>
  <c r="G52" i="10"/>
  <c r="G50" i="10"/>
  <c r="G48" i="10"/>
  <c r="G46" i="10"/>
  <c r="G44" i="10"/>
  <c r="G42" i="10"/>
  <c r="G40" i="10"/>
  <c r="G38" i="10"/>
  <c r="G36" i="10"/>
  <c r="G34" i="10"/>
  <c r="G32" i="10"/>
  <c r="G30" i="10"/>
  <c r="J30" i="10" s="1"/>
  <c r="P30" i="10"/>
  <c r="G28" i="10"/>
  <c r="G26" i="10"/>
  <c r="G24" i="10"/>
  <c r="G22" i="10"/>
  <c r="G20" i="10"/>
  <c r="G18" i="10"/>
  <c r="G16" i="10"/>
  <c r="G14" i="10"/>
  <c r="H12" i="10"/>
  <c r="G12" i="10"/>
  <c r="H10" i="10"/>
  <c r="G10" i="10"/>
  <c r="G8" i="10"/>
  <c r="G6" i="10"/>
  <c r="C6" i="10"/>
  <c r="Q56" i="10" l="1"/>
  <c r="Q30" i="10"/>
  <c r="J40" i="10"/>
  <c r="P54" i="10"/>
  <c r="J54" i="10"/>
  <c r="P52" i="10"/>
  <c r="J52" i="10"/>
  <c r="P50" i="10"/>
  <c r="J50" i="10"/>
  <c r="P48" i="10"/>
  <c r="J48" i="10"/>
  <c r="P46" i="10"/>
  <c r="J46" i="10"/>
  <c r="P44" i="10"/>
  <c r="J44" i="10"/>
  <c r="P42" i="10"/>
  <c r="J42" i="10"/>
  <c r="P40" i="10"/>
  <c r="P38" i="10"/>
  <c r="J38" i="10"/>
  <c r="P36" i="10"/>
  <c r="J36" i="10"/>
  <c r="P34" i="10"/>
  <c r="J34" i="10"/>
  <c r="P32" i="10"/>
  <c r="J32" i="10"/>
  <c r="P28" i="10"/>
  <c r="J28" i="10"/>
  <c r="P26" i="10"/>
  <c r="J26" i="10"/>
  <c r="P24" i="10"/>
  <c r="J24" i="10"/>
  <c r="P22" i="10"/>
  <c r="J22" i="10"/>
  <c r="P20" i="10"/>
  <c r="J20" i="10"/>
  <c r="P18" i="10"/>
  <c r="J18" i="10"/>
  <c r="P16" i="10"/>
  <c r="J16" i="10"/>
  <c r="P14" i="10"/>
  <c r="J14" i="10"/>
  <c r="P12" i="10"/>
  <c r="J12" i="10"/>
  <c r="P10" i="10"/>
  <c r="J10" i="10"/>
  <c r="P8" i="10"/>
  <c r="J8" i="10"/>
  <c r="P6" i="10"/>
  <c r="J6" i="10"/>
  <c r="Q40" i="10" l="1"/>
  <c r="Q28" i="10"/>
  <c r="Q54" i="10"/>
  <c r="Q50" i="10"/>
  <c r="Q46" i="10"/>
  <c r="Q36" i="10"/>
  <c r="Q32" i="10"/>
  <c r="Q12" i="10"/>
  <c r="Q8" i="10"/>
  <c r="Q18" i="10"/>
  <c r="Q20" i="10"/>
  <c r="Q24" i="10"/>
  <c r="Q10" i="10"/>
  <c r="Q14" i="10"/>
  <c r="Q34" i="10"/>
  <c r="Q38" i="10"/>
  <c r="Q42" i="10"/>
  <c r="Q6" i="10"/>
  <c r="Q16" i="10"/>
  <c r="Q22" i="10"/>
  <c r="Q26" i="10"/>
  <c r="Q44" i="10"/>
  <c r="Q48" i="10"/>
  <c r="Q52" i="10"/>
</calcChain>
</file>

<file path=xl/sharedStrings.xml><?xml version="1.0" encoding="utf-8"?>
<sst xmlns="http://schemas.openxmlformats.org/spreadsheetml/2006/main" count="71" uniqueCount="65">
  <si>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</si>
  <si>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</si>
  <si>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</si>
  <si>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</si>
  <si>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</si>
  <si>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</si>
  <si>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</si>
  <si>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</si>
  <si>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</si>
  <si>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</si>
  <si>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</si>
  <si>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</si>
  <si>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</si>
  <si>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</si>
  <si>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</si>
  <si>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</si>
  <si>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</si>
  <si>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</si>
  <si>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</si>
  <si>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</si>
  <si>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</si>
  <si>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</si>
  <si>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</si>
  <si>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</si>
  <si>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</si>
  <si>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</si>
  <si>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</si>
  <si>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</si>
  <si>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</si>
  <si>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</si>
  <si>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</si>
  <si>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</si>
  <si>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</si>
  <si>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</si>
  <si>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</si>
  <si>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</si>
  <si>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</si>
  <si>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</si>
  <si>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</si>
  <si>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</si>
  <si>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</si>
  <si>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</si>
  <si>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</si>
  <si>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</si>
  <si>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</si>
  <si>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</si>
  <si>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</si>
  <si>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</si>
  <si>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</si>
  <si>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</si>
  <si>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</si>
  <si>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</si>
  <si>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</si>
  <si>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</si>
  <si>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</si>
  <si>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</si>
  <si>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</si>
  <si>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</si>
  <si>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</si>
  <si>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</si>
  <si>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</si>
  <si>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</si>
  <si>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Victor Alves Martins</t>
  </si>
  <si>
    <t>MÊS: 01</t>
  </si>
  <si>
    <t>ANO:2016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</si>
</sst>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T16" sqref="T16"/>
    </sheetView>
  </sheetViews>
  <sheetFormatPr defaultRowHeight="15" x14ac:dyDescent="0.25"/>
  <cols>
    <col min="2" max="2" width="23.85546875" customWidth="1"/>
    <col min="3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63</v>
      </c>
      <c r="B2" s="2" t="s">
        <v>64</v>
      </c>
      <c r="C2" s="2"/>
      <c r="D2" s="2"/>
      <c r="E2" s="1"/>
      <c r="F2" s="2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19" t="s">
        <v>12</v>
      </c>
      <c r="B4" s="22"/>
      <c r="C4" s="16" t="s">
        <v>0</v>
      </c>
      <c r="D4" s="20" t="s">
        <v>52</v>
      </c>
      <c r="E4" s="16" t="s">
        <v>6</v>
      </c>
      <c r="F4" s="16" t="s">
        <v>5</v>
      </c>
      <c r="G4" s="14" t="s">
        <v>7</v>
      </c>
      <c r="H4" s="19" t="s">
        <v>1</v>
      </c>
      <c r="I4" s="16" t="s">
        <v>55</v>
      </c>
      <c r="J4" s="20" t="s">
        <v>8</v>
      </c>
      <c r="K4" s="16" t="s">
        <v>2</v>
      </c>
      <c r="L4" s="16" t="s">
        <v>57</v>
      </c>
      <c r="M4" s="14" t="s">
        <v>9</v>
      </c>
      <c r="N4" s="16" t="s">
        <v>51</v>
      </c>
      <c r="O4" s="16" t="s">
        <v>55</v>
      </c>
      <c r="P4" s="14" t="s">
        <v>10</v>
      </c>
      <c r="Q4" s="16" t="s">
        <v>11</v>
      </c>
    </row>
    <row r="5" spans="1:21" ht="36" customHeight="1" thickBot="1" x14ac:dyDescent="0.3">
      <c r="A5" s="18"/>
      <c r="B5" s="23"/>
      <c r="C5" s="17"/>
      <c r="D5" s="21"/>
      <c r="E5" s="17"/>
      <c r="F5" s="17"/>
      <c r="G5" s="15"/>
      <c r="H5" s="18"/>
      <c r="I5" s="17"/>
      <c r="J5" s="21"/>
      <c r="K5" s="17"/>
      <c r="L5" s="17"/>
      <c r="M5" s="15"/>
      <c r="N5" s="17"/>
      <c r="O5" s="17"/>
      <c r="P5" s="15"/>
      <c r="Q5" s="18"/>
      <c r="R5" s="9"/>
    </row>
    <row r="6" spans="1:21" ht="15.75" thickTop="1" x14ac:dyDescent="0.25">
      <c r="A6" s="6" t="s">
        <v>3</v>
      </c>
      <c r="B6" s="3"/>
      <c r="C6" s="10">
        <f>2165.79+606.1</f>
        <v>2771.89</v>
      </c>
      <c r="D6" s="10">
        <v>30.31</v>
      </c>
      <c r="E6" s="10">
        <v>126.28</v>
      </c>
      <c r="F6" s="10">
        <v>324.87</v>
      </c>
      <c r="G6" s="10">
        <f>770+114+643.12</f>
        <v>1527.12</v>
      </c>
      <c r="H6" s="10">
        <v>400</v>
      </c>
      <c r="I6" s="10">
        <v>0</v>
      </c>
      <c r="J6" s="10">
        <f>SUM(C6:I6)</f>
        <v>5180.4699999999993</v>
      </c>
      <c r="K6" s="10">
        <v>57.87</v>
      </c>
      <c r="L6" s="10">
        <v>156.08000000000001</v>
      </c>
      <c r="M6" s="10">
        <v>1</v>
      </c>
      <c r="N6" s="10">
        <v>0</v>
      </c>
      <c r="O6" s="10">
        <v>0</v>
      </c>
      <c r="P6" s="10">
        <f>SUM(K6:O6)</f>
        <v>214.95000000000002</v>
      </c>
      <c r="Q6" s="12">
        <f>J6-P6</f>
        <v>4965.5199999999995</v>
      </c>
      <c r="R6" s="9"/>
    </row>
    <row r="7" spans="1:21" ht="15.75" thickBot="1" x14ac:dyDescent="0.3">
      <c r="A7" s="7" t="s">
        <v>4</v>
      </c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3"/>
      <c r="R7" s="9"/>
    </row>
    <row r="8" spans="1:21" ht="15.75" thickTop="1" x14ac:dyDescent="0.25">
      <c r="A8" s="8" t="s">
        <v>13</v>
      </c>
      <c r="B8" s="3"/>
      <c r="C8" s="10">
        <v>1460.68</v>
      </c>
      <c r="D8" s="10">
        <v>0</v>
      </c>
      <c r="E8" s="10">
        <v>0</v>
      </c>
      <c r="F8" s="10">
        <v>87.64</v>
      </c>
      <c r="G8" s="10">
        <f>770+237.5+550.44</f>
        <v>1557.94</v>
      </c>
      <c r="H8" s="10">
        <v>0</v>
      </c>
      <c r="I8" s="10">
        <v>0</v>
      </c>
      <c r="J8" s="10">
        <f>SUM(C8:I8)</f>
        <v>3106.26</v>
      </c>
      <c r="K8" s="10">
        <v>167.27</v>
      </c>
      <c r="L8" s="10">
        <v>0</v>
      </c>
      <c r="M8" s="10">
        <v>1</v>
      </c>
      <c r="N8" s="10">
        <v>8.3000000000000007</v>
      </c>
      <c r="O8" s="10">
        <v>0</v>
      </c>
      <c r="P8" s="10">
        <f>SUM(K8:O8)</f>
        <v>176.57000000000002</v>
      </c>
      <c r="Q8" s="12">
        <f>J8-P8</f>
        <v>2929.69</v>
      </c>
      <c r="R8" s="9"/>
    </row>
    <row r="9" spans="1:21" ht="15.75" thickBot="1" x14ac:dyDescent="0.3">
      <c r="A9" s="7" t="s">
        <v>14</v>
      </c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/>
      <c r="R9" s="9"/>
    </row>
    <row r="10" spans="1:21" ht="15.75" thickTop="1" x14ac:dyDescent="0.25">
      <c r="A10" s="8" t="s">
        <v>16</v>
      </c>
      <c r="B10" s="3"/>
      <c r="C10" s="10">
        <v>1418.12</v>
      </c>
      <c r="D10" s="10">
        <v>0</v>
      </c>
      <c r="E10" s="10">
        <v>0</v>
      </c>
      <c r="F10" s="10">
        <v>212.72</v>
      </c>
      <c r="G10" s="10">
        <f>770+275.5+550.44</f>
        <v>1595.94</v>
      </c>
      <c r="H10" s="10">
        <f>275+125</f>
        <v>400</v>
      </c>
      <c r="I10" s="10">
        <v>0</v>
      </c>
      <c r="J10" s="10">
        <f>SUM(C10:I10)</f>
        <v>3626.7799999999997</v>
      </c>
      <c r="K10" s="10">
        <v>222.59</v>
      </c>
      <c r="L10" s="10">
        <v>0</v>
      </c>
      <c r="M10" s="10">
        <v>1</v>
      </c>
      <c r="N10" s="10">
        <v>7.33</v>
      </c>
      <c r="O10" s="10">
        <v>0</v>
      </c>
      <c r="P10" s="10">
        <f>SUM(K10:O10)</f>
        <v>230.92000000000002</v>
      </c>
      <c r="Q10" s="12">
        <f>J10-P10</f>
        <v>3395.8599999999997</v>
      </c>
      <c r="R10" s="9"/>
    </row>
    <row r="11" spans="1:21" ht="15.75" thickBot="1" x14ac:dyDescent="0.3">
      <c r="A11" s="7" t="s">
        <v>18</v>
      </c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9"/>
    </row>
    <row r="12" spans="1:21" ht="15.75" thickTop="1" x14ac:dyDescent="0.25">
      <c r="A12" s="8" t="s">
        <v>17</v>
      </c>
      <c r="B12" s="3"/>
      <c r="C12" s="10">
        <v>283.62</v>
      </c>
      <c r="D12" s="10">
        <v>0</v>
      </c>
      <c r="E12" s="10">
        <v>0</v>
      </c>
      <c r="F12" s="10">
        <v>19.850000000000001</v>
      </c>
      <c r="G12" s="10">
        <f>770+238+401.1</f>
        <v>1409.1</v>
      </c>
      <c r="H12" s="10">
        <f>50.01+55+25</f>
        <v>130.01</v>
      </c>
      <c r="I12" s="10">
        <v>0</v>
      </c>
      <c r="J12" s="10">
        <f>SUM(C12:I12)</f>
        <v>1842.58</v>
      </c>
      <c r="K12" s="10">
        <v>57.87</v>
      </c>
      <c r="L12" s="10">
        <v>0</v>
      </c>
      <c r="M12" s="10">
        <v>1</v>
      </c>
      <c r="N12" s="10">
        <v>13</v>
      </c>
      <c r="O12" s="10">
        <v>0</v>
      </c>
      <c r="P12" s="10">
        <f>SUM(K12:O12)</f>
        <v>71.87</v>
      </c>
      <c r="Q12" s="12">
        <f>J12-P12</f>
        <v>1770.71</v>
      </c>
      <c r="R12" s="9"/>
    </row>
    <row r="13" spans="1:21" ht="15.75" thickBot="1" x14ac:dyDescent="0.3">
      <c r="A13" s="7" t="s">
        <v>18</v>
      </c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9"/>
    </row>
    <row r="14" spans="1:21" ht="15.75" thickTop="1" x14ac:dyDescent="0.25">
      <c r="A14" s="8" t="s">
        <v>53</v>
      </c>
      <c r="B14" s="3"/>
      <c r="C14" s="10">
        <v>4182.97</v>
      </c>
      <c r="D14" s="10">
        <v>0</v>
      </c>
      <c r="E14" s="10">
        <v>0</v>
      </c>
      <c r="F14" s="10">
        <v>125.49</v>
      </c>
      <c r="G14" s="10">
        <f>770+152+328.17</f>
        <v>1250.17</v>
      </c>
      <c r="H14" s="10">
        <v>0</v>
      </c>
      <c r="I14" s="10">
        <v>0</v>
      </c>
      <c r="J14" s="10">
        <f>SUM(C14:I14)</f>
        <v>5558.63</v>
      </c>
      <c r="K14" s="10">
        <v>473.28</v>
      </c>
      <c r="L14" s="10">
        <v>225.45</v>
      </c>
      <c r="M14" s="10">
        <v>1</v>
      </c>
      <c r="N14" s="10">
        <v>5.93</v>
      </c>
      <c r="O14" s="10">
        <v>0</v>
      </c>
      <c r="P14" s="10">
        <f>SUM(K14:O14)</f>
        <v>705.66</v>
      </c>
      <c r="Q14" s="12">
        <f>J14-P14</f>
        <v>4852.97</v>
      </c>
      <c r="R14" s="9"/>
    </row>
    <row r="15" spans="1:21" ht="15.75" thickBot="1" x14ac:dyDescent="0.3">
      <c r="A15" s="7" t="s">
        <v>54</v>
      </c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3"/>
      <c r="R15" s="9"/>
    </row>
    <row r="16" spans="1:21" ht="15.75" thickTop="1" x14ac:dyDescent="0.25">
      <c r="A16" s="8" t="s">
        <v>20</v>
      </c>
      <c r="B16" s="3"/>
      <c r="C16" s="10">
        <v>2329.17</v>
      </c>
      <c r="D16" s="10">
        <v>0</v>
      </c>
      <c r="E16" s="10">
        <v>0</v>
      </c>
      <c r="F16" s="10">
        <v>69.88</v>
      </c>
      <c r="G16" s="10">
        <f>770+266+328.17</f>
        <v>1364.17</v>
      </c>
      <c r="H16" s="10">
        <v>550</v>
      </c>
      <c r="I16" s="10">
        <v>0</v>
      </c>
      <c r="J16" s="10">
        <f>SUM(C16:I16)</f>
        <v>4313.22</v>
      </c>
      <c r="K16" s="10">
        <v>323.29000000000002</v>
      </c>
      <c r="L16" s="10">
        <v>53.38</v>
      </c>
      <c r="M16" s="10">
        <f>1+931.67</f>
        <v>932.67</v>
      </c>
      <c r="N16" s="10">
        <v>10.09</v>
      </c>
      <c r="O16" s="10">
        <v>0</v>
      </c>
      <c r="P16" s="10">
        <f>SUM(K16:O16)</f>
        <v>1319.4299999999998</v>
      </c>
      <c r="Q16" s="12">
        <f>J16-P16</f>
        <v>2993.7900000000004</v>
      </c>
      <c r="R16" s="9"/>
    </row>
    <row r="17" spans="1:18" ht="15.75" thickBot="1" x14ac:dyDescent="0.3">
      <c r="A17" s="7" t="s">
        <v>21</v>
      </c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R17" s="9"/>
    </row>
    <row r="18" spans="1:18" ht="15.75" thickTop="1" x14ac:dyDescent="0.25">
      <c r="A18" s="8" t="s">
        <v>22</v>
      </c>
      <c r="B18" s="3"/>
      <c r="C18" s="10">
        <v>4182.8599999999997</v>
      </c>
      <c r="D18" s="10">
        <v>74.39</v>
      </c>
      <c r="E18" s="10">
        <v>309.95</v>
      </c>
      <c r="F18" s="10">
        <v>836.57</v>
      </c>
      <c r="G18" s="10">
        <f>770+258.4+465.64</f>
        <v>1494.04</v>
      </c>
      <c r="H18" s="10">
        <v>200</v>
      </c>
      <c r="I18" s="10">
        <v>0</v>
      </c>
      <c r="J18" s="10">
        <f>SUM(C18:I18)</f>
        <v>7097.8099999999995</v>
      </c>
      <c r="K18" s="10">
        <v>570.88</v>
      </c>
      <c r="L18" s="10">
        <v>345.48</v>
      </c>
      <c r="M18" s="10">
        <f>1+1673.14</f>
        <v>1674.14</v>
      </c>
      <c r="N18" s="10">
        <v>101.43</v>
      </c>
      <c r="O18" s="10">
        <v>0</v>
      </c>
      <c r="P18" s="10">
        <f>SUM(K18:O18)</f>
        <v>2691.93</v>
      </c>
      <c r="Q18" s="12">
        <f>J18-P18</f>
        <v>4405.8799999999992</v>
      </c>
      <c r="R18" s="9"/>
    </row>
    <row r="19" spans="1:18" ht="15.75" thickBot="1" x14ac:dyDescent="0.3">
      <c r="A19" s="7" t="s">
        <v>23</v>
      </c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3"/>
      <c r="R19" s="9"/>
    </row>
    <row r="20" spans="1:18" ht="15.75" thickTop="1" x14ac:dyDescent="0.25">
      <c r="A20" s="8" t="s">
        <v>24</v>
      </c>
      <c r="B20" s="3"/>
      <c r="C20" s="10">
        <v>3091.49</v>
      </c>
      <c r="D20" s="10">
        <v>9.65</v>
      </c>
      <c r="E20" s="10">
        <v>40.200000000000003</v>
      </c>
      <c r="F20" s="10">
        <v>92.74</v>
      </c>
      <c r="G20" s="10">
        <f>770+154+401.1</f>
        <v>1325.1</v>
      </c>
      <c r="H20" s="10">
        <v>400</v>
      </c>
      <c r="I20" s="10">
        <v>0</v>
      </c>
      <c r="J20" s="10">
        <f>SUM(C20:I20)</f>
        <v>4959.1799999999994</v>
      </c>
      <c r="K20" s="10">
        <v>399.24</v>
      </c>
      <c r="L20" s="10">
        <v>72.849999999999994</v>
      </c>
      <c r="M20" s="10">
        <f>1+1236.6</f>
        <v>1237.5999999999999</v>
      </c>
      <c r="N20" s="10">
        <v>4.6399999999999997</v>
      </c>
      <c r="O20" s="10">
        <v>0</v>
      </c>
      <c r="P20" s="10">
        <f>SUM(K20:O20)</f>
        <v>1714.3300000000002</v>
      </c>
      <c r="Q20" s="12">
        <f>J20-P20</f>
        <v>3244.8499999999995</v>
      </c>
      <c r="R20" s="9"/>
    </row>
    <row r="21" spans="1:18" ht="15.75" thickBot="1" x14ac:dyDescent="0.3">
      <c r="A21" s="7" t="s">
        <v>25</v>
      </c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  <c r="R21" s="9"/>
    </row>
    <row r="22" spans="1:18" ht="15.75" thickTop="1" x14ac:dyDescent="0.25">
      <c r="A22" s="8" t="s">
        <v>26</v>
      </c>
      <c r="B22" s="3"/>
      <c r="C22" s="10">
        <v>2517.77</v>
      </c>
      <c r="D22" s="10">
        <v>0</v>
      </c>
      <c r="E22" s="10">
        <v>0</v>
      </c>
      <c r="F22" s="10">
        <v>0</v>
      </c>
      <c r="G22" s="10">
        <f>770+114+512.59</f>
        <v>1396.5900000000001</v>
      </c>
      <c r="H22" s="10">
        <v>550</v>
      </c>
      <c r="I22" s="10">
        <v>0</v>
      </c>
      <c r="J22" s="10">
        <f>SUM(C22:I22)</f>
        <v>4464.3600000000006</v>
      </c>
      <c r="K22" s="10">
        <v>337.45</v>
      </c>
      <c r="L22" s="10">
        <v>61.97</v>
      </c>
      <c r="M22" s="10">
        <v>1007.11</v>
      </c>
      <c r="N22" s="10">
        <v>0</v>
      </c>
      <c r="O22" s="10">
        <v>0</v>
      </c>
      <c r="P22" s="10">
        <f>SUM(K22:O22)</f>
        <v>1406.53</v>
      </c>
      <c r="Q22" s="12">
        <f>J22-P22</f>
        <v>3057.8300000000008</v>
      </c>
      <c r="R22" s="9"/>
    </row>
    <row r="23" spans="1:18" ht="15.75" thickBot="1" x14ac:dyDescent="0.3">
      <c r="A23" s="7" t="s">
        <v>42</v>
      </c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/>
      <c r="R23" s="9"/>
    </row>
    <row r="24" spans="1:18" ht="15.75" thickTop="1" x14ac:dyDescent="0.25">
      <c r="A24" s="8" t="s">
        <v>27</v>
      </c>
      <c r="B24" s="3"/>
      <c r="C24" s="10">
        <v>2329.17</v>
      </c>
      <c r="D24" s="10">
        <v>0</v>
      </c>
      <c r="E24" s="10">
        <v>0</v>
      </c>
      <c r="F24" s="10">
        <v>69.88</v>
      </c>
      <c r="G24" s="10">
        <f>770+114+443.8</f>
        <v>1327.8</v>
      </c>
      <c r="H24" s="10">
        <v>0</v>
      </c>
      <c r="I24" s="10">
        <v>0</v>
      </c>
      <c r="J24" s="10">
        <f>SUM(C24:I24)</f>
        <v>3726.8500000000004</v>
      </c>
      <c r="K24" s="10">
        <v>207.3</v>
      </c>
      <c r="L24" s="10">
        <v>14.4</v>
      </c>
      <c r="M24" s="10">
        <v>1</v>
      </c>
      <c r="N24" s="10">
        <v>95.69</v>
      </c>
      <c r="O24" s="10">
        <v>0</v>
      </c>
      <c r="P24" s="10">
        <f>SUM(K24:O24)</f>
        <v>318.39</v>
      </c>
      <c r="Q24" s="12">
        <f>J24-P24</f>
        <v>3408.4600000000005</v>
      </c>
      <c r="R24" s="9"/>
    </row>
    <row r="25" spans="1:18" ht="15.75" thickBot="1" x14ac:dyDescent="0.3">
      <c r="A25" s="7" t="s">
        <v>21</v>
      </c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3"/>
      <c r="R25" s="9"/>
    </row>
    <row r="26" spans="1:18" ht="15.75" thickTop="1" x14ac:dyDescent="0.25">
      <c r="A26" s="8" t="s">
        <v>28</v>
      </c>
      <c r="B26" s="3"/>
      <c r="C26" s="10">
        <v>5768.5</v>
      </c>
      <c r="D26" s="10">
        <v>75.760000000000005</v>
      </c>
      <c r="E26" s="10">
        <v>315.66000000000003</v>
      </c>
      <c r="F26" s="10">
        <v>922.96</v>
      </c>
      <c r="G26" s="10">
        <f>770+152+550.44</f>
        <v>1472.44</v>
      </c>
      <c r="H26" s="10">
        <v>1200</v>
      </c>
      <c r="I26" s="10">
        <v>0</v>
      </c>
      <c r="J26" s="10">
        <f>SUM(C26:I26)</f>
        <v>9755.32</v>
      </c>
      <c r="K26" s="10">
        <v>570.88</v>
      </c>
      <c r="L26" s="10">
        <v>1249.46</v>
      </c>
      <c r="M26" s="10">
        <v>1</v>
      </c>
      <c r="N26" s="10">
        <v>7.21</v>
      </c>
      <c r="O26" s="10">
        <v>0</v>
      </c>
      <c r="P26" s="10">
        <f>SUM(K26:O26)</f>
        <v>1828.5500000000002</v>
      </c>
      <c r="Q26" s="12">
        <f>J26-P26</f>
        <v>7926.7699999999995</v>
      </c>
      <c r="R26" s="9"/>
    </row>
    <row r="27" spans="1:18" ht="15.75" thickBot="1" x14ac:dyDescent="0.3">
      <c r="A27" s="7" t="s">
        <v>29</v>
      </c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3"/>
      <c r="R27" s="9"/>
    </row>
    <row r="28" spans="1:18" ht="15.75" thickTop="1" x14ac:dyDescent="0.25">
      <c r="A28" s="8" t="s">
        <v>30</v>
      </c>
      <c r="B28" s="3"/>
      <c r="C28" s="10">
        <v>5035.54</v>
      </c>
      <c r="D28" s="10">
        <v>0</v>
      </c>
      <c r="E28" s="10">
        <v>0</v>
      </c>
      <c r="F28" s="10">
        <v>0</v>
      </c>
      <c r="G28" s="10">
        <f>770+152</f>
        <v>922</v>
      </c>
      <c r="H28" s="10">
        <v>0</v>
      </c>
      <c r="I28" s="10">
        <v>1250</v>
      </c>
      <c r="J28" s="10">
        <f>SUM(C28:I28)</f>
        <v>7207.54</v>
      </c>
      <c r="K28" s="10">
        <v>553.91</v>
      </c>
      <c r="L28" s="10">
        <v>286.92</v>
      </c>
      <c r="M28" s="10">
        <v>1</v>
      </c>
      <c r="N28" s="10">
        <v>0</v>
      </c>
      <c r="O28" s="10">
        <v>1250</v>
      </c>
      <c r="P28" s="10">
        <f>SUM(K28:O28)</f>
        <v>2091.83</v>
      </c>
      <c r="Q28" s="12">
        <f>J28-P28</f>
        <v>5115.71</v>
      </c>
      <c r="R28" s="9"/>
    </row>
    <row r="29" spans="1:18" ht="15.75" thickBot="1" x14ac:dyDescent="0.3">
      <c r="A29" s="7" t="s">
        <v>31</v>
      </c>
      <c r="B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3"/>
      <c r="R29" s="9"/>
    </row>
    <row r="30" spans="1:18" ht="15.75" thickTop="1" x14ac:dyDescent="0.25">
      <c r="A30" s="8" t="s">
        <v>59</v>
      </c>
      <c r="B30" s="3"/>
      <c r="C30" s="10">
        <v>5049</v>
      </c>
      <c r="D30" s="10">
        <v>0</v>
      </c>
      <c r="E30" s="10">
        <v>0</v>
      </c>
      <c r="F30" s="10">
        <v>0</v>
      </c>
      <c r="G30" s="10">
        <f>385+76+765.06</f>
        <v>1226.06</v>
      </c>
      <c r="H30" s="10">
        <v>0</v>
      </c>
      <c r="I30" s="10">
        <v>0</v>
      </c>
      <c r="J30" s="10">
        <f>SUM(C30:I30)</f>
        <v>6275.0599999999995</v>
      </c>
      <c r="K30" s="10">
        <v>555.39</v>
      </c>
      <c r="L30" s="10">
        <v>289.62</v>
      </c>
      <c r="M30" s="10">
        <v>1</v>
      </c>
      <c r="N30" s="10">
        <v>0</v>
      </c>
      <c r="O30" s="10">
        <v>0</v>
      </c>
      <c r="P30" s="10">
        <f>SUM(K30:O30)</f>
        <v>846.01</v>
      </c>
      <c r="Q30" s="12">
        <f>J30-P30</f>
        <v>5429.0499999999993</v>
      </c>
      <c r="R30" s="9"/>
    </row>
    <row r="31" spans="1:18" ht="15.75" thickBot="1" x14ac:dyDescent="0.3">
      <c r="A31" s="7" t="s">
        <v>60</v>
      </c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/>
      <c r="R31" s="9"/>
    </row>
    <row r="32" spans="1:18" ht="15.75" thickTop="1" x14ac:dyDescent="0.25">
      <c r="A32" s="8" t="s">
        <v>32</v>
      </c>
      <c r="B32" s="3"/>
      <c r="C32" s="10">
        <v>4028.43</v>
      </c>
      <c r="D32" s="10">
        <v>0</v>
      </c>
      <c r="E32" s="10">
        <v>0</v>
      </c>
      <c r="F32" s="10">
        <v>0</v>
      </c>
      <c r="G32" s="10">
        <f>770+152</f>
        <v>922</v>
      </c>
      <c r="H32" s="10">
        <v>0</v>
      </c>
      <c r="I32" s="10">
        <v>0</v>
      </c>
      <c r="J32" s="10">
        <f>SUM(C32:I32)</f>
        <v>4950.43</v>
      </c>
      <c r="K32" s="10">
        <v>443.13</v>
      </c>
      <c r="L32" s="10">
        <v>154.56</v>
      </c>
      <c r="M32" s="10">
        <f>1+1600</f>
        <v>1601</v>
      </c>
      <c r="N32" s="10">
        <v>0</v>
      </c>
      <c r="O32" s="10">
        <v>0</v>
      </c>
      <c r="P32" s="10">
        <f>SUM(K32:O32)</f>
        <v>2198.69</v>
      </c>
      <c r="Q32" s="12">
        <f>J32-P32</f>
        <v>2751.7400000000002</v>
      </c>
      <c r="R32" s="9"/>
    </row>
    <row r="33" spans="1:18" ht="15.75" thickBot="1" x14ac:dyDescent="0.3">
      <c r="A33" s="7" t="s">
        <v>31</v>
      </c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3"/>
      <c r="R33" s="9"/>
    </row>
    <row r="34" spans="1:18" ht="15.75" thickTop="1" x14ac:dyDescent="0.25">
      <c r="A34" s="8" t="s">
        <v>33</v>
      </c>
      <c r="B34" s="3"/>
      <c r="C34" s="10">
        <v>5664.98</v>
      </c>
      <c r="D34" s="10">
        <v>0</v>
      </c>
      <c r="E34" s="10">
        <v>0</v>
      </c>
      <c r="F34" s="10">
        <v>0</v>
      </c>
      <c r="G34" s="10">
        <f>385+57+401.1</f>
        <v>843.1</v>
      </c>
      <c r="H34" s="10">
        <v>0</v>
      </c>
      <c r="I34" s="10">
        <v>0</v>
      </c>
      <c r="J34" s="10">
        <f>SUM(C34:I34)</f>
        <v>6508.08</v>
      </c>
      <c r="K34" s="10">
        <v>570.88</v>
      </c>
      <c r="L34" s="10">
        <v>531.52</v>
      </c>
      <c r="M34" s="10">
        <v>1</v>
      </c>
      <c r="N34" s="10">
        <v>0</v>
      </c>
      <c r="O34" s="10">
        <v>0</v>
      </c>
      <c r="P34" s="10">
        <f>SUM(K34:O34)</f>
        <v>1103.4000000000001</v>
      </c>
      <c r="Q34" s="12">
        <f>J34-P34</f>
        <v>5404.68</v>
      </c>
      <c r="R34" s="9"/>
    </row>
    <row r="35" spans="1:18" ht="15.75" thickBot="1" x14ac:dyDescent="0.3">
      <c r="A35" s="7" t="s">
        <v>34</v>
      </c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3"/>
      <c r="R35" s="9"/>
    </row>
    <row r="36" spans="1:18" ht="15.75" thickTop="1" x14ac:dyDescent="0.25">
      <c r="A36" s="8" t="s">
        <v>58</v>
      </c>
      <c r="B36" s="3"/>
      <c r="C36" s="10">
        <v>2329.17</v>
      </c>
      <c r="D36" s="10">
        <v>0</v>
      </c>
      <c r="E36" s="10">
        <v>0</v>
      </c>
      <c r="F36" s="10">
        <v>46.58</v>
      </c>
      <c r="G36" s="10">
        <f>770+228+328.17</f>
        <v>1326.17</v>
      </c>
      <c r="H36" s="10">
        <v>1000</v>
      </c>
      <c r="I36" s="10">
        <v>0</v>
      </c>
      <c r="J36" s="10">
        <f>SUM(C36:I36)</f>
        <v>4701.92</v>
      </c>
      <c r="K36" s="10">
        <v>369.03</v>
      </c>
      <c r="L36" s="10">
        <v>93.06</v>
      </c>
      <c r="M36" s="10">
        <v>1</v>
      </c>
      <c r="N36" s="10">
        <v>20.96</v>
      </c>
      <c r="O36" s="10">
        <v>0</v>
      </c>
      <c r="P36" s="10">
        <f>SUM(K36:O36)</f>
        <v>484.04999999999995</v>
      </c>
      <c r="Q36" s="12">
        <f>J36-P36</f>
        <v>4217.87</v>
      </c>
      <c r="R36" s="9"/>
    </row>
    <row r="37" spans="1:18" ht="15.75" thickBot="1" x14ac:dyDescent="0.3">
      <c r="A37" s="7" t="s">
        <v>42</v>
      </c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3"/>
      <c r="R37" s="9"/>
    </row>
    <row r="38" spans="1:18" ht="15.75" thickTop="1" x14ac:dyDescent="0.25">
      <c r="A38" s="8" t="s">
        <v>35</v>
      </c>
      <c r="B38" s="3"/>
      <c r="C38" s="10">
        <v>2329.17</v>
      </c>
      <c r="D38" s="10">
        <v>0</v>
      </c>
      <c r="E38" s="10">
        <v>0</v>
      </c>
      <c r="F38" s="10">
        <v>69.88</v>
      </c>
      <c r="G38" s="10">
        <f>770+152+465.64</f>
        <v>1387.6399999999999</v>
      </c>
      <c r="H38" s="10">
        <v>200</v>
      </c>
      <c r="I38" s="10">
        <v>0</v>
      </c>
      <c r="J38" s="10">
        <f>SUM(C38:I38)</f>
        <v>3986.69</v>
      </c>
      <c r="K38" s="10">
        <v>233.16</v>
      </c>
      <c r="L38" s="10">
        <v>19.8</v>
      </c>
      <c r="M38" s="10">
        <f>1+931.67</f>
        <v>932.67</v>
      </c>
      <c r="N38" s="10">
        <v>8.35</v>
      </c>
      <c r="O38" s="10">
        <v>0</v>
      </c>
      <c r="P38" s="10">
        <f>SUM(K38:O38)</f>
        <v>1193.9799999999998</v>
      </c>
      <c r="Q38" s="12">
        <f>J38-P38</f>
        <v>2792.71</v>
      </c>
      <c r="R38" s="9"/>
    </row>
    <row r="39" spans="1:18" ht="15.75" thickBot="1" x14ac:dyDescent="0.3">
      <c r="A39" s="7" t="s">
        <v>36</v>
      </c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3"/>
      <c r="R39" s="9"/>
    </row>
    <row r="40" spans="1:18" ht="15.75" thickTop="1" x14ac:dyDescent="0.25">
      <c r="A40" s="8" t="s">
        <v>37</v>
      </c>
      <c r="B40" s="3"/>
      <c r="C40" s="10">
        <v>4375.47</v>
      </c>
      <c r="D40" s="10">
        <v>0</v>
      </c>
      <c r="E40" s="10">
        <v>0</v>
      </c>
      <c r="F40" s="10">
        <v>131.26</v>
      </c>
      <c r="G40" s="10">
        <f>770+152+564.01</f>
        <v>1486.01</v>
      </c>
      <c r="H40" s="10">
        <v>0</v>
      </c>
      <c r="I40" s="10">
        <v>1750</v>
      </c>
      <c r="J40" s="10">
        <f>SUM(C40:I40)</f>
        <v>7742.7400000000007</v>
      </c>
      <c r="K40" s="10">
        <v>495.74</v>
      </c>
      <c r="L40" s="10">
        <v>266.33999999999997</v>
      </c>
      <c r="M40" s="10">
        <v>1</v>
      </c>
      <c r="N40" s="10">
        <v>0</v>
      </c>
      <c r="O40" s="10">
        <v>1750</v>
      </c>
      <c r="P40" s="10">
        <f>SUM(K40:O40)</f>
        <v>2513.08</v>
      </c>
      <c r="Q40" s="12">
        <f>J40-P40</f>
        <v>5229.6600000000008</v>
      </c>
      <c r="R40" s="9"/>
    </row>
    <row r="41" spans="1:18" ht="15.75" thickBot="1" x14ac:dyDescent="0.3">
      <c r="A41" s="7" t="s">
        <v>38</v>
      </c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3"/>
      <c r="R41" s="9"/>
    </row>
    <row r="42" spans="1:18" ht="15.75" thickTop="1" x14ac:dyDescent="0.25">
      <c r="A42" s="8" t="s">
        <v>39</v>
      </c>
      <c r="B42" s="3"/>
      <c r="C42" s="10">
        <v>1928.96</v>
      </c>
      <c r="D42" s="10">
        <v>0</v>
      </c>
      <c r="E42" s="10">
        <v>0</v>
      </c>
      <c r="F42" s="10">
        <v>57.87</v>
      </c>
      <c r="G42" s="10">
        <f>770+112+447.1</f>
        <v>1329.1</v>
      </c>
      <c r="H42" s="10">
        <v>1133.3399999999999</v>
      </c>
      <c r="I42" s="10">
        <v>0</v>
      </c>
      <c r="J42" s="10">
        <f>SUM(C42:I42)</f>
        <v>4449.2699999999995</v>
      </c>
      <c r="K42" s="10">
        <v>108.08</v>
      </c>
      <c r="L42" s="10">
        <v>0</v>
      </c>
      <c r="M42" s="10">
        <v>1</v>
      </c>
      <c r="N42" s="10">
        <v>34.32</v>
      </c>
      <c r="O42" s="10">
        <v>0</v>
      </c>
      <c r="P42" s="10">
        <f>SUM(K42:O42)</f>
        <v>143.4</v>
      </c>
      <c r="Q42" s="12">
        <f>J42-P42</f>
        <v>4305.87</v>
      </c>
      <c r="R42" s="9"/>
    </row>
    <row r="43" spans="1:18" ht="15.75" thickBot="1" x14ac:dyDescent="0.3">
      <c r="A43" s="7" t="s">
        <v>40</v>
      </c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9"/>
    </row>
    <row r="44" spans="1:18" ht="15.75" thickTop="1" x14ac:dyDescent="0.25">
      <c r="A44" s="8" t="s">
        <v>41</v>
      </c>
      <c r="B44" s="3"/>
      <c r="C44" s="10">
        <v>3741.65</v>
      </c>
      <c r="D44" s="10">
        <v>0</v>
      </c>
      <c r="E44" s="10">
        <v>0</v>
      </c>
      <c r="F44" s="10">
        <v>336.75</v>
      </c>
      <c r="G44" s="10">
        <f>770+152+550.44</f>
        <v>1472.44</v>
      </c>
      <c r="H44" s="10">
        <v>0</v>
      </c>
      <c r="I44" s="10">
        <v>0</v>
      </c>
      <c r="J44" s="10">
        <f>SUM(C44:I44)</f>
        <v>5550.84</v>
      </c>
      <c r="K44" s="10">
        <v>448.62</v>
      </c>
      <c r="L44" s="10">
        <v>189.67</v>
      </c>
      <c r="M44" s="10">
        <v>1</v>
      </c>
      <c r="N44" s="10">
        <v>0</v>
      </c>
      <c r="O44" s="10">
        <v>0</v>
      </c>
      <c r="P44" s="10">
        <f>SUM(K44:O44)</f>
        <v>639.29</v>
      </c>
      <c r="Q44" s="12">
        <f>J44-P44</f>
        <v>4911.55</v>
      </c>
      <c r="R44" s="9"/>
    </row>
    <row r="45" spans="1:18" ht="15.75" thickBot="1" x14ac:dyDescent="0.3">
      <c r="A45" s="7" t="s">
        <v>61</v>
      </c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9"/>
    </row>
    <row r="46" spans="1:18" ht="15.75" thickTop="1" x14ac:dyDescent="0.25">
      <c r="A46" s="8" t="s">
        <v>43</v>
      </c>
      <c r="B46" s="3"/>
      <c r="C46" s="10">
        <v>1189.6400000000001</v>
      </c>
      <c r="D46" s="10">
        <v>0</v>
      </c>
      <c r="E46" s="10">
        <v>0</v>
      </c>
      <c r="F46" s="10">
        <v>23.79</v>
      </c>
      <c r="G46" s="10">
        <f>770+112+328.17</f>
        <v>1210.17</v>
      </c>
      <c r="H46" s="10">
        <v>385</v>
      </c>
      <c r="I46" s="10">
        <v>0</v>
      </c>
      <c r="J46" s="10">
        <f>SUM(C46:I46)</f>
        <v>2808.6000000000004</v>
      </c>
      <c r="K46" s="10">
        <v>217.78</v>
      </c>
      <c r="L46" s="10">
        <v>0</v>
      </c>
      <c r="M46" s="10">
        <v>1</v>
      </c>
      <c r="N46" s="10">
        <v>0</v>
      </c>
      <c r="O46" s="10">
        <v>0</v>
      </c>
      <c r="P46" s="10">
        <f>SUM(K46:O46)</f>
        <v>218.78</v>
      </c>
      <c r="Q46" s="12">
        <f>J46-P46</f>
        <v>2589.8200000000002</v>
      </c>
      <c r="R46" s="9"/>
    </row>
    <row r="47" spans="1:18" ht="15.75" thickBot="1" x14ac:dyDescent="0.3">
      <c r="A47" s="7" t="s">
        <v>44</v>
      </c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3"/>
      <c r="R47" s="9"/>
    </row>
    <row r="48" spans="1:18" ht="15.75" thickTop="1" x14ac:dyDescent="0.25">
      <c r="A48" s="8" t="s">
        <v>45</v>
      </c>
      <c r="B48" s="3"/>
      <c r="C48" s="10">
        <v>7293</v>
      </c>
      <c r="D48" s="10">
        <v>0</v>
      </c>
      <c r="E48" s="10">
        <v>0</v>
      </c>
      <c r="F48" s="10">
        <v>0</v>
      </c>
      <c r="G48" s="10">
        <f>770+152+328.17</f>
        <v>1250.17</v>
      </c>
      <c r="H48" s="10">
        <v>200</v>
      </c>
      <c r="I48" s="10">
        <v>0</v>
      </c>
      <c r="J48" s="10">
        <f>SUM(C48:I48)</f>
        <v>8743.17</v>
      </c>
      <c r="K48" s="10">
        <v>570.88</v>
      </c>
      <c r="L48" s="10">
        <v>1034.22</v>
      </c>
      <c r="M48" s="10">
        <f>1+600</f>
        <v>601</v>
      </c>
      <c r="N48" s="10">
        <v>0</v>
      </c>
      <c r="O48" s="10">
        <v>0</v>
      </c>
      <c r="P48" s="10">
        <f>SUM(K48:O48)</f>
        <v>2206.1</v>
      </c>
      <c r="Q48" s="12">
        <f>J48-P48</f>
        <v>6537.07</v>
      </c>
      <c r="R48" s="9"/>
    </row>
    <row r="49" spans="1:18" ht="15.75" thickBot="1" x14ac:dyDescent="0.3">
      <c r="A49" s="7" t="s">
        <v>15</v>
      </c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3"/>
      <c r="R49" s="9"/>
    </row>
    <row r="50" spans="1:18" ht="15.75" thickTop="1" x14ac:dyDescent="0.25">
      <c r="A50" s="8" t="s">
        <v>46</v>
      </c>
      <c r="B50" s="3"/>
      <c r="C50" s="10">
        <v>1699.49</v>
      </c>
      <c r="D50" s="10">
        <v>0</v>
      </c>
      <c r="E50" s="10">
        <v>0</v>
      </c>
      <c r="F50" s="10">
        <v>50.98</v>
      </c>
      <c r="G50" s="10">
        <f>770+88+465.64</f>
        <v>1323.6399999999999</v>
      </c>
      <c r="H50" s="10">
        <v>0</v>
      </c>
      <c r="I50" s="10">
        <v>0</v>
      </c>
      <c r="J50" s="10">
        <f>SUM(C50:I50)</f>
        <v>3074.1099999999997</v>
      </c>
      <c r="K50" s="10">
        <v>157.01</v>
      </c>
      <c r="L50" s="10">
        <v>0</v>
      </c>
      <c r="M50" s="10">
        <f>1+679.8</f>
        <v>680.8</v>
      </c>
      <c r="N50" s="10">
        <v>5.95</v>
      </c>
      <c r="O50" s="10">
        <v>0</v>
      </c>
      <c r="P50" s="10">
        <f>SUM(K50:O50)</f>
        <v>843.76</v>
      </c>
      <c r="Q50" s="12">
        <f>J50-P50</f>
        <v>2230.3499999999995</v>
      </c>
      <c r="R50" s="9"/>
    </row>
    <row r="51" spans="1:18" ht="15.75" thickBot="1" x14ac:dyDescent="0.3">
      <c r="A51" s="7" t="s">
        <v>47</v>
      </c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3"/>
      <c r="R51" s="9"/>
    </row>
    <row r="52" spans="1:18" ht="15.75" thickTop="1" x14ac:dyDescent="0.25">
      <c r="A52" s="8" t="s">
        <v>48</v>
      </c>
      <c r="B52" s="3"/>
      <c r="C52" s="10">
        <v>5768.5</v>
      </c>
      <c r="D52" s="10">
        <v>0</v>
      </c>
      <c r="E52" s="10">
        <v>0</v>
      </c>
      <c r="F52" s="10">
        <v>1153.7</v>
      </c>
      <c r="G52" s="10">
        <f>770+266+465.64</f>
        <v>1501.6399999999999</v>
      </c>
      <c r="H52" s="10">
        <v>0</v>
      </c>
      <c r="I52" s="10">
        <v>0</v>
      </c>
      <c r="J52" s="10">
        <f>SUM(C52:I52)</f>
        <v>8423.84</v>
      </c>
      <c r="K52" s="10">
        <v>570.88</v>
      </c>
      <c r="L52" s="10">
        <v>766.37</v>
      </c>
      <c r="M52" s="10">
        <f>1+2307.4</f>
        <v>2308.4</v>
      </c>
      <c r="N52" s="10">
        <v>24.04</v>
      </c>
      <c r="O52" s="10">
        <v>0</v>
      </c>
      <c r="P52" s="10">
        <f>SUM(K52:O52)</f>
        <v>3669.69</v>
      </c>
      <c r="Q52" s="12">
        <f>J52-P52</f>
        <v>4754.1499999999996</v>
      </c>
      <c r="R52" s="9"/>
    </row>
    <row r="53" spans="1:18" ht="15.75" thickBot="1" x14ac:dyDescent="0.3">
      <c r="A53" s="7" t="s">
        <v>49</v>
      </c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3"/>
      <c r="R53" s="9"/>
    </row>
    <row r="54" spans="1:18" ht="15.75" thickTop="1" x14ac:dyDescent="0.25">
      <c r="A54" s="8" t="s">
        <v>62</v>
      </c>
      <c r="B54" s="3"/>
      <c r="C54" s="10">
        <v>13000</v>
      </c>
      <c r="D54" s="10">
        <v>0</v>
      </c>
      <c r="E54" s="10">
        <v>0</v>
      </c>
      <c r="F54" s="10">
        <v>0</v>
      </c>
      <c r="G54" s="10">
        <f>770+152</f>
        <v>922</v>
      </c>
      <c r="H54" s="10">
        <v>200</v>
      </c>
      <c r="I54" s="10">
        <v>1250</v>
      </c>
      <c r="J54" s="10">
        <f>SUM(C54:I54)</f>
        <v>15372</v>
      </c>
      <c r="K54" s="10">
        <v>570.88</v>
      </c>
      <c r="L54" s="10">
        <v>2551.5100000000002</v>
      </c>
      <c r="M54" s="10">
        <v>1</v>
      </c>
      <c r="N54" s="10">
        <v>0</v>
      </c>
      <c r="O54" s="10">
        <v>1250</v>
      </c>
      <c r="P54" s="10">
        <f>SUM(K54:O54)</f>
        <v>4373.3900000000003</v>
      </c>
      <c r="Q54" s="12">
        <f>J54-P54</f>
        <v>10998.61</v>
      </c>
      <c r="R54" s="9"/>
    </row>
    <row r="55" spans="1:18" ht="15.75" thickBot="1" x14ac:dyDescent="0.3">
      <c r="A55" s="7" t="s">
        <v>19</v>
      </c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3"/>
      <c r="R55" s="9"/>
    </row>
    <row r="56" spans="1:18" ht="15.75" thickTop="1" x14ac:dyDescent="0.25">
      <c r="A56" s="8" t="s">
        <v>50</v>
      </c>
      <c r="B56" s="3"/>
      <c r="C56" s="10">
        <v>906.39</v>
      </c>
      <c r="D56" s="10">
        <v>0</v>
      </c>
      <c r="E56" s="10">
        <v>0</v>
      </c>
      <c r="F56" s="10">
        <v>27.19</v>
      </c>
      <c r="G56" s="10">
        <v>401.1</v>
      </c>
      <c r="H56" s="10">
        <v>0</v>
      </c>
      <c r="I56" s="10">
        <v>0</v>
      </c>
      <c r="J56" s="10">
        <f>SUM(C56:I56)</f>
        <v>1334.68</v>
      </c>
      <c r="K56" s="10">
        <v>73.47</v>
      </c>
      <c r="L56" s="10">
        <v>0</v>
      </c>
      <c r="M56" s="10">
        <f>145+350</f>
        <v>495</v>
      </c>
      <c r="N56" s="10">
        <v>15.15</v>
      </c>
      <c r="O56" s="10">
        <v>0</v>
      </c>
      <c r="P56" s="10">
        <f>SUM(K56:O56)</f>
        <v>583.62</v>
      </c>
      <c r="Q56" s="12">
        <f>J56-P56</f>
        <v>751.06000000000006</v>
      </c>
      <c r="R56" s="9"/>
    </row>
    <row r="57" spans="1:18" ht="15.75" thickBot="1" x14ac:dyDescent="0.3">
      <c r="A57" s="7" t="s">
        <v>47</v>
      </c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3"/>
      <c r="R57" s="9"/>
    </row>
    <row r="58" spans="1:18" ht="15.75" thickTop="1" x14ac:dyDescent="0.25"/>
  </sheetData>
  <mergeCells count="406">
    <mergeCell ref="Q30:Q31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N32:N33"/>
    <mergeCell ref="O32:O33"/>
    <mergeCell ref="P32:P33"/>
    <mergeCell ref="Q32:Q33"/>
    <mergeCell ref="C34:C35"/>
    <mergeCell ref="A4:B5"/>
    <mergeCell ref="C4:C5"/>
    <mergeCell ref="D4:D5"/>
    <mergeCell ref="E4:E5"/>
    <mergeCell ref="F4:F5"/>
    <mergeCell ref="G4:G5"/>
    <mergeCell ref="C30:C31"/>
    <mergeCell ref="D30:D31"/>
    <mergeCell ref="E30:E31"/>
    <mergeCell ref="F30:F31"/>
    <mergeCell ref="G30:G31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C14:C15"/>
    <mergeCell ref="D14:D15"/>
    <mergeCell ref="E14:E15"/>
    <mergeCell ref="M4:M5"/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I12:I13"/>
    <mergeCell ref="J12:J13"/>
    <mergeCell ref="K12:K13"/>
    <mergeCell ref="O10:O11"/>
    <mergeCell ref="Q14:Q15"/>
    <mergeCell ref="I14:I15"/>
    <mergeCell ref="J14:J15"/>
    <mergeCell ref="K14:K15"/>
    <mergeCell ref="L14:L15"/>
    <mergeCell ref="M14:M15"/>
    <mergeCell ref="P10:P11"/>
    <mergeCell ref="Q10:Q11"/>
    <mergeCell ref="L10:L11"/>
    <mergeCell ref="M10:M11"/>
    <mergeCell ref="N12:N13"/>
    <mergeCell ref="O12:O13"/>
    <mergeCell ref="P12:P13"/>
    <mergeCell ref="Q12:Q13"/>
    <mergeCell ref="L12:L13"/>
    <mergeCell ref="M12:M13"/>
    <mergeCell ref="G14:G15"/>
    <mergeCell ref="H14:H15"/>
    <mergeCell ref="D16:D17"/>
    <mergeCell ref="E16:E17"/>
    <mergeCell ref="F16:F17"/>
    <mergeCell ref="G16:G17"/>
    <mergeCell ref="H16:H17"/>
    <mergeCell ref="N16:N17"/>
    <mergeCell ref="H10:H11"/>
    <mergeCell ref="N10:N11"/>
    <mergeCell ref="O16:O17"/>
    <mergeCell ref="P16:P17"/>
    <mergeCell ref="N14:N15"/>
    <mergeCell ref="O14:O15"/>
    <mergeCell ref="P14:P15"/>
    <mergeCell ref="Q16:Q17"/>
    <mergeCell ref="C18:C19"/>
    <mergeCell ref="D18:D19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8:N19"/>
    <mergeCell ref="O18:O19"/>
    <mergeCell ref="P18:P19"/>
    <mergeCell ref="Q18:Q19"/>
    <mergeCell ref="I18:I19"/>
    <mergeCell ref="J18:J19"/>
    <mergeCell ref="F14:F15"/>
    <mergeCell ref="K18:K19"/>
    <mergeCell ref="L18:L19"/>
    <mergeCell ref="M18:M19"/>
    <mergeCell ref="C16:C17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C20:C21"/>
    <mergeCell ref="D20:D21"/>
    <mergeCell ref="E20:E21"/>
    <mergeCell ref="F20:F21"/>
    <mergeCell ref="G20:G21"/>
    <mergeCell ref="H20:H21"/>
    <mergeCell ref="E24:E25"/>
    <mergeCell ref="F24:F25"/>
    <mergeCell ref="G24:G25"/>
    <mergeCell ref="H24:H25"/>
    <mergeCell ref="I22:I23"/>
    <mergeCell ref="J22:J23"/>
    <mergeCell ref="K22:K23"/>
    <mergeCell ref="Q20:Q21"/>
    <mergeCell ref="L20:L21"/>
    <mergeCell ref="M20:M21"/>
    <mergeCell ref="N22:N23"/>
    <mergeCell ref="O22:O23"/>
    <mergeCell ref="P22:P23"/>
    <mergeCell ref="Q22:Q23"/>
    <mergeCell ref="L22:L23"/>
    <mergeCell ref="M22:M23"/>
    <mergeCell ref="N20:N21"/>
    <mergeCell ref="O20:O21"/>
    <mergeCell ref="P20:P21"/>
    <mergeCell ref="N24:N25"/>
    <mergeCell ref="O24:O25"/>
    <mergeCell ref="I26:I27"/>
    <mergeCell ref="J26:J27"/>
    <mergeCell ref="K26:K27"/>
    <mergeCell ref="P24:P25"/>
    <mergeCell ref="Q24:Q25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6:N27"/>
    <mergeCell ref="O26:O27"/>
    <mergeCell ref="P26:P27"/>
    <mergeCell ref="Q26:Q27"/>
    <mergeCell ref="L26:L27"/>
    <mergeCell ref="M26:M27"/>
    <mergeCell ref="C24:C25"/>
    <mergeCell ref="D24:D25"/>
    <mergeCell ref="Q28:Q29"/>
    <mergeCell ref="C32:C33"/>
    <mergeCell ref="D32:D33"/>
    <mergeCell ref="E32:E33"/>
    <mergeCell ref="F32:F33"/>
    <mergeCell ref="G32:G33"/>
    <mergeCell ref="H32:H33"/>
    <mergeCell ref="I28:I29"/>
    <mergeCell ref="J28:J29"/>
    <mergeCell ref="K28:K29"/>
    <mergeCell ref="L28:L29"/>
    <mergeCell ref="M28:M29"/>
    <mergeCell ref="H30:H31"/>
    <mergeCell ref="I30:I31"/>
    <mergeCell ref="J30:J31"/>
    <mergeCell ref="K30:K31"/>
    <mergeCell ref="L30:L31"/>
    <mergeCell ref="M30:M31"/>
    <mergeCell ref="N30:N31"/>
    <mergeCell ref="C28:C29"/>
    <mergeCell ref="D28:D29"/>
    <mergeCell ref="E28:E29"/>
    <mergeCell ref="F28:F29"/>
    <mergeCell ref="G28:G29"/>
    <mergeCell ref="F34:F35"/>
    <mergeCell ref="G34:G35"/>
    <mergeCell ref="H34:H35"/>
    <mergeCell ref="I32:I33"/>
    <mergeCell ref="J32:J33"/>
    <mergeCell ref="K32:K33"/>
    <mergeCell ref="N28:N29"/>
    <mergeCell ref="O28:O29"/>
    <mergeCell ref="P28:P29"/>
    <mergeCell ref="H28:H29"/>
    <mergeCell ref="O30:O31"/>
    <mergeCell ref="P30:P31"/>
    <mergeCell ref="L32:L33"/>
    <mergeCell ref="M32:M33"/>
    <mergeCell ref="N34:N35"/>
    <mergeCell ref="O34:O35"/>
    <mergeCell ref="P34:P35"/>
    <mergeCell ref="Q34:Q35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M34:M35"/>
    <mergeCell ref="N36:N37"/>
    <mergeCell ref="O36:O37"/>
    <mergeCell ref="P36:P37"/>
    <mergeCell ref="Q36:Q37"/>
    <mergeCell ref="L36:L37"/>
    <mergeCell ref="D34:D35"/>
    <mergeCell ref="E34:E35"/>
    <mergeCell ref="M40:M41"/>
    <mergeCell ref="C38:C39"/>
    <mergeCell ref="D38:D39"/>
    <mergeCell ref="E38:E39"/>
    <mergeCell ref="F38:F39"/>
    <mergeCell ref="G38:G39"/>
    <mergeCell ref="H38:H39"/>
    <mergeCell ref="I36:I37"/>
    <mergeCell ref="J36:J37"/>
    <mergeCell ref="K36:K37"/>
    <mergeCell ref="I40:I41"/>
    <mergeCell ref="J40:J41"/>
    <mergeCell ref="K40:K41"/>
    <mergeCell ref="M36:M37"/>
    <mergeCell ref="N38:N39"/>
    <mergeCell ref="O38:O39"/>
    <mergeCell ref="P38:P39"/>
    <mergeCell ref="Q38:Q39"/>
    <mergeCell ref="C40:C41"/>
    <mergeCell ref="D40:D41"/>
    <mergeCell ref="E40:E41"/>
    <mergeCell ref="F40:F41"/>
    <mergeCell ref="G40:G41"/>
    <mergeCell ref="H40:H41"/>
    <mergeCell ref="I38:I39"/>
    <mergeCell ref="J38:J39"/>
    <mergeCell ref="K38:K39"/>
    <mergeCell ref="L38:L39"/>
    <mergeCell ref="M38:M39"/>
    <mergeCell ref="N40:N41"/>
    <mergeCell ref="O40:O41"/>
    <mergeCell ref="P40:P41"/>
    <mergeCell ref="Q40:Q41"/>
    <mergeCell ref="L40:L41"/>
    <mergeCell ref="Q42:Q43"/>
    <mergeCell ref="I42:I43"/>
    <mergeCell ref="J42:J43"/>
    <mergeCell ref="K42:K43"/>
    <mergeCell ref="L42:L43"/>
    <mergeCell ref="M42:M43"/>
    <mergeCell ref="C42:C43"/>
    <mergeCell ref="D42:D43"/>
    <mergeCell ref="E42:E43"/>
    <mergeCell ref="F42:F43"/>
    <mergeCell ref="G42:G43"/>
    <mergeCell ref="H42:H43"/>
    <mergeCell ref="D44:D45"/>
    <mergeCell ref="E44:E45"/>
    <mergeCell ref="F44:F45"/>
    <mergeCell ref="G44:G45"/>
    <mergeCell ref="H44:H45"/>
    <mergeCell ref="N44:N45"/>
    <mergeCell ref="O44:O45"/>
    <mergeCell ref="P44:P45"/>
    <mergeCell ref="N42:N43"/>
    <mergeCell ref="O42:O43"/>
    <mergeCell ref="P42:P43"/>
    <mergeCell ref="G48:G49"/>
    <mergeCell ref="H48:H49"/>
    <mergeCell ref="I46:I47"/>
    <mergeCell ref="J46:J47"/>
    <mergeCell ref="K46:K47"/>
    <mergeCell ref="Q44:Q45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6:N47"/>
    <mergeCell ref="O46:O47"/>
    <mergeCell ref="P46:P47"/>
    <mergeCell ref="Q46:Q47"/>
    <mergeCell ref="L46:L47"/>
    <mergeCell ref="M46:M47"/>
    <mergeCell ref="C44:C45"/>
    <mergeCell ref="K50:K51"/>
    <mergeCell ref="L50:L51"/>
    <mergeCell ref="M50:M51"/>
    <mergeCell ref="N48:N49"/>
    <mergeCell ref="O48:O49"/>
    <mergeCell ref="P48:P49"/>
    <mergeCell ref="Q48:Q49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I50:I51"/>
    <mergeCell ref="J50:J51"/>
    <mergeCell ref="C48:C49"/>
    <mergeCell ref="D48:D49"/>
    <mergeCell ref="E48:E49"/>
    <mergeCell ref="F48:F49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C52:C53"/>
    <mergeCell ref="D52:D53"/>
    <mergeCell ref="E52:E53"/>
    <mergeCell ref="F52:F53"/>
    <mergeCell ref="G52:G53"/>
    <mergeCell ref="H52:H53"/>
    <mergeCell ref="N54:N55"/>
    <mergeCell ref="O54:O55"/>
    <mergeCell ref="P54:P55"/>
    <mergeCell ref="Q54:Q55"/>
    <mergeCell ref="I54:I55"/>
    <mergeCell ref="J54:J55"/>
    <mergeCell ref="K54:K55"/>
    <mergeCell ref="L54:L55"/>
    <mergeCell ref="M54:M55"/>
    <mergeCell ref="N52:N53"/>
    <mergeCell ref="O52:O53"/>
    <mergeCell ref="P52:P53"/>
    <mergeCell ref="Q52:Q53"/>
    <mergeCell ref="L52:L53"/>
    <mergeCell ref="M52:M53"/>
    <mergeCell ref="N50:N51"/>
    <mergeCell ref="O50:O51"/>
    <mergeCell ref="P50:P51"/>
    <mergeCell ref="Q50:Q51"/>
  </mergeCells>
  <printOptions horizontalCentered="1" vertic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01-2016</vt:lpstr>
      <vt:lpstr>'01-2016'!Area_de_impressao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2016-08-19T18:54:33Z</cp:lastPrinted>
  <dcterms:created xsi:type="dcterms:W3CDTF">2016-08-09T16:47:07Z</dcterms:created>
  <dcterms:modified xsi:type="dcterms:W3CDTF">2016-08-23T13:23:48Z</dcterms:modified>
</cp:coreProperties>
</file>